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wnloads\"/>
    </mc:Choice>
  </mc:AlternateContent>
  <xr:revisionPtr revIDLastSave="0" documentId="13_ncr:1_{766B5409-3142-46C9-9DE4-3571685BBA8E}" xr6:coauthVersionLast="47" xr6:coauthVersionMax="47" xr10:uidLastSave="{00000000-0000-0000-0000-000000000000}"/>
  <bookViews>
    <workbookView xWindow="-28920" yWindow="-120" windowWidth="29040" windowHeight="15840" tabRatio="766" activeTab="4" xr2:uid="{00000000-000D-0000-FFFF-FFFF00000000}"/>
  </bookViews>
  <sheets>
    <sheet name="Obsah" sheetId="1" r:id="rId1"/>
    <sheet name="Elektřina" sheetId="2" r:id="rId2"/>
    <sheet name="Energie a nájemníci" sheetId="3" r:id="rId3"/>
    <sheet name="Opravné položky" sheetId="4" r:id="rId4"/>
    <sheet name="Daň z příjmů" sheetId="5" r:id="rId5"/>
    <sheet name="Daň z příjmu-účto" sheetId="14" r:id="rId6"/>
    <sheet name="Obrat DPH" sheetId="6" r:id="rId7"/>
    <sheet name="Obratovka" sheetId="8" r:id="rId8"/>
    <sheet name="RH" sheetId="9" r:id="rId9"/>
    <sheet name="RH účto" sheetId="12" r:id="rId10"/>
    <sheet name="Dotace" sheetId="10" r:id="rId11"/>
    <sheet name="VPP úřad práce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D44" i="5" s="1"/>
  <c r="M15" i="10"/>
  <c r="L15" i="10"/>
  <c r="K15" i="10"/>
  <c r="J15" i="10"/>
  <c r="H15" i="10"/>
  <c r="G15" i="10"/>
  <c r="F15" i="10"/>
  <c r="D15" i="9"/>
  <c r="B15" i="9"/>
  <c r="E25" i="8"/>
  <c r="C25" i="8"/>
  <c r="C24" i="8"/>
  <c r="E18" i="8"/>
  <c r="E16" i="8"/>
  <c r="E15" i="8"/>
  <c r="E14" i="8"/>
  <c r="E13" i="8"/>
  <c r="E11" i="8"/>
  <c r="E9" i="8"/>
  <c r="E8" i="8"/>
  <c r="E7" i="8"/>
  <c r="E6" i="8"/>
  <c r="E5" i="8"/>
  <c r="E4" i="8"/>
  <c r="H27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H23" i="6" s="1"/>
  <c r="F12" i="6"/>
  <c r="F11" i="6"/>
  <c r="F10" i="6"/>
  <c r="H21" i="6" s="1"/>
  <c r="F9" i="6"/>
  <c r="F8" i="6"/>
  <c r="F7" i="6"/>
  <c r="F6" i="6"/>
  <c r="H17" i="6" s="1"/>
  <c r="F5" i="6"/>
  <c r="F4" i="6"/>
  <c r="H15" i="6" s="1"/>
  <c r="D18" i="5"/>
  <c r="D6" i="5"/>
  <c r="B38" i="4"/>
  <c r="D37" i="4"/>
  <c r="E37" i="4" s="1"/>
  <c r="F37" i="4" s="1"/>
  <c r="D36" i="4"/>
  <c r="E36" i="4" s="1"/>
  <c r="F36" i="4" s="1"/>
  <c r="D35" i="4"/>
  <c r="E35" i="4"/>
  <c r="F35" i="4" s="1"/>
  <c r="D34" i="4"/>
  <c r="E34" i="4" s="1"/>
  <c r="F34" i="4" s="1"/>
  <c r="D33" i="4"/>
  <c r="E33" i="4" s="1"/>
  <c r="F33" i="4" s="1"/>
  <c r="E32" i="4"/>
  <c r="F32" i="4" s="1"/>
  <c r="D32" i="4"/>
  <c r="D31" i="4"/>
  <c r="E31" i="4" s="1"/>
  <c r="F31" i="4" s="1"/>
  <c r="D30" i="4"/>
  <c r="E30" i="4" s="1"/>
  <c r="F30" i="4" s="1"/>
  <c r="D29" i="4"/>
  <c r="E29" i="4"/>
  <c r="F29" i="4" s="1"/>
  <c r="D28" i="4"/>
  <c r="E28" i="4" s="1"/>
  <c r="F28" i="4" s="1"/>
  <c r="D27" i="4"/>
  <c r="E27" i="4"/>
  <c r="F27" i="4" s="1"/>
  <c r="D26" i="4"/>
  <c r="E26" i="4" s="1"/>
  <c r="F26" i="4" s="1"/>
  <c r="D25" i="4"/>
  <c r="E25" i="4" s="1"/>
  <c r="F25" i="4" s="1"/>
  <c r="D24" i="4"/>
  <c r="E24" i="4" s="1"/>
  <c r="F24" i="4" s="1"/>
  <c r="D23" i="4"/>
  <c r="E23" i="4" s="1"/>
  <c r="F23" i="4" s="1"/>
  <c r="D22" i="4"/>
  <c r="E22" i="4" s="1"/>
  <c r="F22" i="4" s="1"/>
  <c r="D21" i="4"/>
  <c r="E21" i="4"/>
  <c r="F21" i="4" s="1"/>
  <c r="D20" i="4"/>
  <c r="E20" i="4" s="1"/>
  <c r="F20" i="4" s="1"/>
  <c r="D19" i="4"/>
  <c r="E19" i="4"/>
  <c r="F19" i="4" s="1"/>
  <c r="D18" i="4"/>
  <c r="E18" i="4" s="1"/>
  <c r="F18" i="4" s="1"/>
  <c r="D17" i="4"/>
  <c r="E17" i="4"/>
  <c r="F17" i="4" s="1"/>
  <c r="E16" i="4"/>
  <c r="F16" i="4" s="1"/>
  <c r="D16" i="4"/>
  <c r="D15" i="4"/>
  <c r="E15" i="4"/>
  <c r="F15" i="4" s="1"/>
  <c r="D14" i="4"/>
  <c r="E14" i="4" s="1"/>
  <c r="F14" i="4" s="1"/>
  <c r="D13" i="4"/>
  <c r="E13" i="4"/>
  <c r="F13" i="4" s="1"/>
  <c r="D12" i="4"/>
  <c r="E12" i="4" s="1"/>
  <c r="F12" i="4" s="1"/>
  <c r="D11" i="4"/>
  <c r="E11" i="4"/>
  <c r="F11" i="4" s="1"/>
  <c r="D10" i="4"/>
  <c r="E10" i="4" s="1"/>
  <c r="F10" i="4" s="1"/>
  <c r="D9" i="4"/>
  <c r="E9" i="4" s="1"/>
  <c r="F9" i="4" s="1"/>
  <c r="D8" i="4"/>
  <c r="E8" i="4" s="1"/>
  <c r="F8" i="4" s="1"/>
  <c r="D7" i="4"/>
  <c r="E7" i="4" s="1"/>
  <c r="F7" i="4" s="1"/>
  <c r="D6" i="4"/>
  <c r="E6" i="4" s="1"/>
  <c r="F6" i="4" s="1"/>
  <c r="D5" i="4"/>
  <c r="E5" i="4"/>
  <c r="F5" i="4" s="1"/>
  <c r="L43" i="3"/>
  <c r="K43" i="3"/>
  <c r="I43" i="3"/>
  <c r="G43" i="3"/>
  <c r="E43" i="3"/>
  <c r="C43" i="3"/>
  <c r="L39" i="3"/>
  <c r="K39" i="3"/>
  <c r="J39" i="3"/>
  <c r="I39" i="3"/>
  <c r="H39" i="3"/>
  <c r="G39" i="3"/>
  <c r="F39" i="3"/>
  <c r="E39" i="3"/>
  <c r="D39" i="3"/>
  <c r="C39" i="3"/>
  <c r="L38" i="3"/>
  <c r="K38" i="3"/>
  <c r="J38" i="3"/>
  <c r="I38" i="3"/>
  <c r="H38" i="3"/>
  <c r="G38" i="3"/>
  <c r="F38" i="3"/>
  <c r="E38" i="3"/>
  <c r="D38" i="3"/>
  <c r="C38" i="3"/>
  <c r="L34" i="3"/>
  <c r="L35" i="3" s="1"/>
  <c r="L45" i="3" s="1"/>
  <c r="L42" i="3"/>
  <c r="J34" i="3"/>
  <c r="J42" i="3"/>
  <c r="H34" i="3"/>
  <c r="H35" i="3" s="1"/>
  <c r="H45" i="3" s="1"/>
  <c r="H42" i="3"/>
  <c r="F34" i="3"/>
  <c r="F42" i="3"/>
  <c r="D34" i="3"/>
  <c r="D35" i="3" s="1"/>
  <c r="D45" i="3" s="1"/>
  <c r="D42" i="3"/>
  <c r="K31" i="3"/>
  <c r="K30" i="3"/>
  <c r="I30" i="3"/>
  <c r="G30" i="3"/>
  <c r="E30" i="3"/>
  <c r="C30" i="3"/>
  <c r="L29" i="3"/>
  <c r="L28" i="3"/>
  <c r="K28" i="3"/>
  <c r="J28" i="3"/>
  <c r="I28" i="3"/>
  <c r="H28" i="3"/>
  <c r="G28" i="3"/>
  <c r="F28" i="3"/>
  <c r="E28" i="3"/>
  <c r="D28" i="3"/>
  <c r="C28" i="3"/>
  <c r="L27" i="3"/>
  <c r="K27" i="3"/>
  <c r="J27" i="3"/>
  <c r="I27" i="3"/>
  <c r="H27" i="3"/>
  <c r="G27" i="3"/>
  <c r="F27" i="3"/>
  <c r="E27" i="3"/>
  <c r="D27" i="3"/>
  <c r="C27" i="3"/>
  <c r="L23" i="3"/>
  <c r="K23" i="3"/>
  <c r="I22" i="3"/>
  <c r="I23" i="3" s="1"/>
  <c r="G22" i="3"/>
  <c r="G31" i="3" s="1"/>
  <c r="E22" i="3"/>
  <c r="E23" i="3" s="1"/>
  <c r="C22" i="3"/>
  <c r="C31" i="3" s="1"/>
  <c r="J21" i="3"/>
  <c r="J43" i="3" s="1"/>
  <c r="H21" i="3"/>
  <c r="H43" i="3" s="1"/>
  <c r="F21" i="3"/>
  <c r="F43" i="3" s="1"/>
  <c r="D21" i="3"/>
  <c r="D29" i="3" s="1"/>
  <c r="L20" i="3"/>
  <c r="K20" i="3"/>
  <c r="J20" i="3"/>
  <c r="I20" i="3"/>
  <c r="H20" i="3"/>
  <c r="G20" i="3"/>
  <c r="F20" i="3"/>
  <c r="E20" i="3"/>
  <c r="D20" i="3"/>
  <c r="C20" i="3"/>
  <c r="L19" i="3"/>
  <c r="K19" i="3"/>
  <c r="J19" i="3"/>
  <c r="I19" i="3"/>
  <c r="H19" i="3"/>
  <c r="G19" i="3"/>
  <c r="F19" i="3"/>
  <c r="E19" i="3"/>
  <c r="D19" i="3"/>
  <c r="C19" i="3"/>
  <c r="E15" i="3"/>
  <c r="E33" i="3" s="1"/>
  <c r="D15" i="3"/>
  <c r="D33" i="3" s="1"/>
  <c r="C15" i="3"/>
  <c r="C33" i="3" s="1"/>
  <c r="K13" i="3"/>
  <c r="K15" i="3" s="1"/>
  <c r="K33" i="3" s="1"/>
  <c r="J13" i="3"/>
  <c r="J15" i="3" s="1"/>
  <c r="J33" i="3" s="1"/>
  <c r="J41" i="3"/>
  <c r="I13" i="3"/>
  <c r="I15" i="3"/>
  <c r="I33" i="3" s="1"/>
  <c r="G13" i="3"/>
  <c r="G15" i="3" s="1"/>
  <c r="G33" i="3" s="1"/>
  <c r="F13" i="3"/>
  <c r="F41" i="3" s="1"/>
  <c r="D13" i="3"/>
  <c r="D41" i="3"/>
  <c r="D52" i="2"/>
  <c r="C52" i="2"/>
  <c r="E64" i="2" s="1"/>
  <c r="E67" i="2" s="1"/>
  <c r="D51" i="2"/>
  <c r="C51" i="2"/>
  <c r="D63" i="2" s="1"/>
  <c r="D50" i="2"/>
  <c r="E50" i="2" s="1"/>
  <c r="C50" i="2"/>
  <c r="D62" i="2"/>
  <c r="E43" i="2"/>
  <c r="E46" i="2" s="1"/>
  <c r="D43" i="2"/>
  <c r="D53" i="2" s="1"/>
  <c r="C43" i="2"/>
  <c r="E39" i="2"/>
  <c r="D39" i="2"/>
  <c r="C39" i="2"/>
  <c r="C21" i="2"/>
  <c r="E30" i="2" s="1"/>
  <c r="C20" i="2"/>
  <c r="D29" i="2" s="1"/>
  <c r="C19" i="2"/>
  <c r="D28" i="2" s="1"/>
  <c r="E13" i="2"/>
  <c r="D13" i="2"/>
  <c r="C13" i="2"/>
  <c r="E9" i="2"/>
  <c r="D9" i="2"/>
  <c r="C9" i="2"/>
  <c r="H16" i="6"/>
  <c r="F15" i="3"/>
  <c r="F33" i="3" s="1"/>
  <c r="H23" i="3"/>
  <c r="F29" i="3"/>
  <c r="F35" i="3"/>
  <c r="F45" i="3" s="1"/>
  <c r="J35" i="3"/>
  <c r="J45" i="3" s="1"/>
  <c r="E52" i="2"/>
  <c r="H25" i="6" l="1"/>
  <c r="F36" i="3"/>
  <c r="F44" i="3" s="1"/>
  <c r="H24" i="6"/>
  <c r="E16" i="2"/>
  <c r="D36" i="3"/>
  <c r="D44" i="3" s="1"/>
  <c r="H22" i="6"/>
  <c r="H19" i="6"/>
  <c r="H26" i="6"/>
  <c r="E31" i="3"/>
  <c r="H20" i="6"/>
  <c r="C53" i="2"/>
  <c r="E53" i="2" s="1"/>
  <c r="L13" i="3"/>
  <c r="D45" i="5"/>
  <c r="D47" i="5" s="1"/>
  <c r="D49" i="5" s="1"/>
  <c r="H18" i="6"/>
  <c r="B16" i="9"/>
  <c r="G34" i="3"/>
  <c r="G41" i="3" s="1"/>
  <c r="D67" i="2"/>
  <c r="I34" i="3"/>
  <c r="K34" i="3"/>
  <c r="E34" i="3"/>
  <c r="C34" i="3"/>
  <c r="F38" i="4"/>
  <c r="G23" i="3"/>
  <c r="D23" i="3"/>
  <c r="C22" i="2"/>
  <c r="E31" i="2" s="1"/>
  <c r="H13" i="3"/>
  <c r="E51" i="2"/>
  <c r="H29" i="3"/>
  <c r="C56" i="2"/>
  <c r="E56" i="2" s="1"/>
  <c r="C23" i="3"/>
  <c r="I31" i="3"/>
  <c r="J23" i="3"/>
  <c r="D43" i="3"/>
  <c r="J29" i="3"/>
  <c r="J36" i="3" s="1"/>
  <c r="J44" i="3" s="1"/>
  <c r="F23" i="3"/>
  <c r="L41" i="3" l="1"/>
  <c r="L15" i="3"/>
  <c r="L33" i="3" s="1"/>
  <c r="L36" i="3" s="1"/>
  <c r="L44" i="3" s="1"/>
  <c r="C41" i="3"/>
  <c r="C42" i="3"/>
  <c r="C35" i="3"/>
  <c r="E42" i="3"/>
  <c r="E41" i="3"/>
  <c r="E35" i="3"/>
  <c r="K42" i="3"/>
  <c r="K35" i="3"/>
  <c r="K41" i="3"/>
  <c r="H41" i="3"/>
  <c r="H15" i="3"/>
  <c r="H33" i="3" s="1"/>
  <c r="H36" i="3" s="1"/>
  <c r="H44" i="3" s="1"/>
  <c r="B45" i="4"/>
  <c r="C44" i="4"/>
  <c r="I41" i="3"/>
  <c r="I42" i="3"/>
  <c r="I35" i="3"/>
  <c r="G42" i="3"/>
  <c r="G35" i="3"/>
  <c r="C45" i="3" l="1"/>
  <c r="C36" i="3"/>
  <c r="C44" i="3" s="1"/>
  <c r="I45" i="3"/>
  <c r="I36" i="3"/>
  <c r="I44" i="3" s="1"/>
  <c r="E45" i="3"/>
  <c r="E36" i="3"/>
  <c r="E44" i="3" s="1"/>
  <c r="K45" i="3"/>
  <c r="K36" i="3"/>
  <c r="K44" i="3" s="1"/>
  <c r="G45" i="3"/>
  <c r="G36" i="3"/>
  <c r="G44" i="3" s="1"/>
</calcChain>
</file>

<file path=xl/sharedStrings.xml><?xml version="1.0" encoding="utf-8"?>
<sst xmlns="http://schemas.openxmlformats.org/spreadsheetml/2006/main" count="631" uniqueCount="366">
  <si>
    <r>
      <t xml:space="preserve">Dakan poradenská s.r.o.   </t>
    </r>
    <r>
      <rPr>
        <sz val="9"/>
        <rFont val="Arial"/>
        <family val="2"/>
        <charset val="238"/>
      </rPr>
      <t>*   Pod  Dubovkou 198 / 9  *  30100 Plzeň</t>
    </r>
  </si>
  <si>
    <t>IČ: 290 96 642           *        zapsaná  v  OR  u  KS  v  Plzni,  C / 24494</t>
  </si>
  <si>
    <t>P O R A D E N S K Á</t>
  </si>
  <si>
    <t>http.//www.dakan.cz * e-mail: david.vicar@dakan.cz * tel.725.004.430</t>
  </si>
  <si>
    <t>Užitečné pomůcky pro účetní obcí</t>
  </si>
  <si>
    <t>A. pro ÚJ, která si DPH z této faktury neuplatňuje</t>
  </si>
  <si>
    <t>podklad od ČEZ:</t>
  </si>
  <si>
    <t>základ</t>
  </si>
  <si>
    <t>DPH</t>
  </si>
  <si>
    <t>celkem</t>
  </si>
  <si>
    <t>Spotřeba elektřiny 2009</t>
  </si>
  <si>
    <t>zaplacené zálohy 2009</t>
  </si>
  <si>
    <t>rozdíl ke zdanění</t>
  </si>
  <si>
    <t>Spotřeba elektřiny 2010</t>
  </si>
  <si>
    <t>zaplacené zálohy 2010</t>
  </si>
  <si>
    <t>zaokrouhlení</t>
  </si>
  <si>
    <t>doplatek</t>
  </si>
  <si>
    <t>x</t>
  </si>
  <si>
    <t>přeloženo do češtiny:</t>
  </si>
  <si>
    <t>náklad roku 2009</t>
  </si>
  <si>
    <t>náklad roku 2010</t>
  </si>
  <si>
    <t>zaplacené zálohy</t>
  </si>
  <si>
    <t>Pozn: zaokrouhlení zvýšilo náklady roku 2010</t>
  </si>
  <si>
    <t>účetní předpis pro obce rok 2010:</t>
  </si>
  <si>
    <t>Popis</t>
  </si>
  <si>
    <t>účet</t>
  </si>
  <si>
    <t>MD</t>
  </si>
  <si>
    <t>Dal</t>
  </si>
  <si>
    <t>B. pro ÚJ, která si DPH z této faktury uplatňuje</t>
  </si>
  <si>
    <t>dph</t>
  </si>
  <si>
    <t>kontrola</t>
  </si>
  <si>
    <t>DPH z doplatku</t>
  </si>
  <si>
    <t>Celkem</t>
  </si>
  <si>
    <t>POMŮCKA K VYÚČTOVÁNÍ ENERGIÍ A SLUŽEB SPOJENÝCH S NÁJMEM</t>
  </si>
  <si>
    <t>(pro situaci, že nájmy a služby (alespoň některé) jsou v režimu DPH) (aktualizace 27.6.11)</t>
  </si>
  <si>
    <t>v šedých políčkách jsou vzorečky, do těch se nepíše</t>
  </si>
  <si>
    <t>Náklady organizace /  pohledávky za nájemníky):</t>
  </si>
  <si>
    <t>1) pokud si odečítáme DPH, jedná se o náklady bez DPH, pokud si neodečítáme, pak včetně DPH</t>
  </si>
  <si>
    <t>2) pokud jsme se stali plátci v průběhu roku a DPH si odečítáme,  pak do doby registrace včetně DPH, od registrace bez DPH</t>
  </si>
  <si>
    <t>3) celková částka (ř.a) by měla být zachycena na ú.377 či 315 či 502,... (podle způsobu účtování)</t>
  </si>
  <si>
    <t>Rekapitulace nákladů:</t>
  </si>
  <si>
    <t>dům:</t>
  </si>
  <si>
    <t>355.</t>
  </si>
  <si>
    <t>356.</t>
  </si>
  <si>
    <t>298.</t>
  </si>
  <si>
    <t>299.</t>
  </si>
  <si>
    <t>kadeř.</t>
  </si>
  <si>
    <t>druh energie:</t>
  </si>
  <si>
    <t>teplo</t>
  </si>
  <si>
    <t>ostatní</t>
  </si>
  <si>
    <t>spotřebované energie a služby (377 či 502)</t>
  </si>
  <si>
    <t>a)</t>
  </si>
  <si>
    <r>
      <t xml:space="preserve">Zálohy přijaté od nájemníků </t>
    </r>
    <r>
      <rPr>
        <sz val="8"/>
        <rFont val="Arial"/>
        <family val="2"/>
        <charset val="238"/>
      </rPr>
      <t>(do řádku DPH patří DPH z přijaté platby (zálohy) jen tehdy, pokud jsme je skutečně odváděli)</t>
    </r>
  </si>
  <si>
    <t>ř.</t>
  </si>
  <si>
    <t>Základ</t>
  </si>
  <si>
    <t>DPH (v Kč)</t>
  </si>
  <si>
    <t>b)</t>
  </si>
  <si>
    <r>
      <t xml:space="preserve">Výpočet DPH na výstupu: </t>
    </r>
    <r>
      <rPr>
        <sz val="8"/>
        <rFont val="Arial"/>
        <family val="2"/>
        <charset val="238"/>
      </rPr>
      <t>(bude použita sazba platná v den vyhotovení vyúčtování)</t>
    </r>
  </si>
  <si>
    <t>Přijaté zálohy, ze kterých nebylo odvedeno DPH</t>
  </si>
  <si>
    <t>c)</t>
  </si>
  <si>
    <t>Přijaté zálohy ze kterých bylo odvedeno DPH</t>
  </si>
  <si>
    <t>d)</t>
  </si>
  <si>
    <t>DPH ze záloh odvedené</t>
  </si>
  <si>
    <t>e)</t>
  </si>
  <si>
    <t>Sazba DPH (v %)</t>
  </si>
  <si>
    <t>Náklady bez DPH</t>
  </si>
  <si>
    <t>f )= a</t>
  </si>
  <si>
    <t>Základ pro výpočet DPH</t>
  </si>
  <si>
    <t>g) = f - d</t>
  </si>
  <si>
    <t>h) = g x sazba</t>
  </si>
  <si>
    <t>Doplatek</t>
  </si>
  <si>
    <t>i) = f-c-d+h</t>
  </si>
  <si>
    <r>
      <t xml:space="preserve">Zaúčtování </t>
    </r>
    <r>
      <rPr>
        <sz val="8"/>
        <rFont val="Arial"/>
        <family val="2"/>
        <charset val="238"/>
      </rPr>
      <t>(+) znamená MD, (-) znamená Dal</t>
    </r>
  </si>
  <si>
    <t>výnosy (602) nebo vyrovnání ú.377</t>
  </si>
  <si>
    <t>výnosy (602) nebo vyrovnání ú.377 - základ DPH</t>
  </si>
  <si>
    <t>Zúčtování přij.záloh (324)</t>
  </si>
  <si>
    <t xml:space="preserve">doplatek/přepl (311) </t>
  </si>
  <si>
    <t>DPH z dopl/přepl (343)</t>
  </si>
  <si>
    <t>Pomůcka pro výpočet opravné položky k pohledávkám (z 13.1.2013)</t>
  </si>
  <si>
    <t>Soupis pohledávek k :</t>
  </si>
  <si>
    <t>Dlužník</t>
  </si>
  <si>
    <t>Kč</t>
  </si>
  <si>
    <t>Splatnost</t>
  </si>
  <si>
    <t>dní po spl.</t>
  </si>
  <si>
    <t>%</t>
  </si>
  <si>
    <t>OP</t>
  </si>
  <si>
    <t>Novák</t>
  </si>
  <si>
    <t>Dvořák</t>
  </si>
  <si>
    <t>Kalina</t>
  </si>
  <si>
    <t>Pokorný</t>
  </si>
  <si>
    <t>Jakeš</t>
  </si>
  <si>
    <t>Štrougal</t>
  </si>
  <si>
    <t>Vávra</t>
  </si>
  <si>
    <t>Maryša</t>
  </si>
  <si>
    <t>Pozn</t>
  </si>
  <si>
    <t>194.</t>
  </si>
  <si>
    <t xml:space="preserve">storno "loňské" opravné položky </t>
  </si>
  <si>
    <t>556.</t>
  </si>
  <si>
    <t>letošní opr.položka</t>
  </si>
  <si>
    <t>POZN:</t>
  </si>
  <si>
    <t>do bílých políček se píše, v šedých jsou vzorečky, takže ta se počítají automaticky</t>
  </si>
  <si>
    <t>v políčku C3 můžete měnit datum, ke kterému se mají opravné položky počítat</t>
  </si>
  <si>
    <t>Od roku 2012 se tvoří opravné položky i k účtu 315. K předchozím obdobím se použije ú.406</t>
  </si>
  <si>
    <t>řádek přiznání</t>
  </si>
  <si>
    <t>účty (platí pro obce)</t>
  </si>
  <si>
    <t>Komentář</t>
  </si>
  <si>
    <t>Částka</t>
  </si>
  <si>
    <t>6xx-5xx</t>
  </si>
  <si>
    <t>Hospodářský výsledek (účty 6xx-5xx)</t>
  </si>
  <si>
    <t>59x</t>
  </si>
  <si>
    <t>6xx - 5xx + 59x</t>
  </si>
  <si>
    <t>Hospodářský výsledek před zdaněním (ú.6xx-ú.5xx+ú.59x)</t>
  </si>
  <si>
    <t>-</t>
  </si>
  <si>
    <t>o které se podle §23/3/a/3-13 zvyšuje HV, tj. zejména :</t>
  </si>
  <si>
    <t>Zvýšení ZD při porušení podmínek</t>
  </si>
  <si>
    <t>opravy minulých let</t>
  </si>
  <si>
    <t>SP a ZP nezaplacené do 31.1.</t>
  </si>
  <si>
    <t>přijaté úhrady smluvních pokut</t>
  </si>
  <si>
    <t>neuhrazené promlčené závazky</t>
  </si>
  <si>
    <t>5xx</t>
  </si>
  <si>
    <t>neuznatelné náklady (účty tř.5, které nesnižují základ daně)</t>
  </si>
  <si>
    <t>rozdíl daňových a účetních odpisů</t>
  </si>
  <si>
    <t>v případě zrušení s likvidací, dle §23/8</t>
  </si>
  <si>
    <t>zvýšení základu daně, které se nehodí do předchozích řádků</t>
  </si>
  <si>
    <t>Celkem ř.20 až ř.62</t>
  </si>
  <si>
    <t>u NEZI dle §18/4,13 tj.zejména :</t>
  </si>
  <si>
    <t>neziskové výnosy z poslání neziskové organizace</t>
  </si>
  <si>
    <t>68x</t>
  </si>
  <si>
    <t>podíl na sdílených daních</t>
  </si>
  <si>
    <t>605, 606, 642(část)</t>
  </si>
  <si>
    <t>poplatky a odvody, které jsou podle zákona příjmem obce</t>
  </si>
  <si>
    <t>67x</t>
  </si>
  <si>
    <t>přijaté dotace</t>
  </si>
  <si>
    <t>osvobozené dle §19, tj. zejména:</t>
  </si>
  <si>
    <t>členské příspěvky</t>
  </si>
  <si>
    <t>z elektráren</t>
  </si>
  <si>
    <t>nájemné z nadačního jmění</t>
  </si>
  <si>
    <t>665(část)</t>
  </si>
  <si>
    <t>dividendy</t>
  </si>
  <si>
    <t>o které se snižuje HV dle §23/3/b, tj.zejména :</t>
  </si>
  <si>
    <t>641(nezaplac.)</t>
  </si>
  <si>
    <t>nezaplacené sml.pokuty</t>
  </si>
  <si>
    <t>pozdě zaplacené SP a ZP apod.</t>
  </si>
  <si>
    <t xml:space="preserve">o které lze snížit HV dle §23/3/c, tj.zejména: </t>
  </si>
  <si>
    <t>rozpuštění RE a OP</t>
  </si>
  <si>
    <t>oceň.rozdíl</t>
  </si>
  <si>
    <t>nezahrnované dle §23/4/a, tj. např. zdaněné srážkovkou</t>
  </si>
  <si>
    <t>nezahrnované dle §23/4/b, tj. zdaněné sam.základem daně</t>
  </si>
  <si>
    <t>nezahrnované dle §23/4/ostatní, tj. již byly zdaněny, tj :</t>
  </si>
  <si>
    <t>podíl na likv.zůstatku</t>
  </si>
  <si>
    <t>změna reálné hodnoty</t>
  </si>
  <si>
    <t>uznatelné, nezaúčtované náklady</t>
  </si>
  <si>
    <t>Celkem ř.100 až ř.161</t>
  </si>
  <si>
    <t>ř.10 + (ř.20 až 62) - (ř.100-161)</t>
  </si>
  <si>
    <t>Základ daně před úpravou</t>
  </si>
  <si>
    <t>doporučuji nepoužívat</t>
  </si>
  <si>
    <t>částka podle §20 odst.7, o kterou mohou neziskovky snížit základ daně (30%, min.300 tis.Kč, max.1 mil.Kč)</t>
  </si>
  <si>
    <t>základ daně zaokrouhlený na celé tisíce dolů</t>
  </si>
  <si>
    <t>daň</t>
  </si>
  <si>
    <t>1) šedá políčka se nevyplňují, jsou tam vzorečky</t>
  </si>
  <si>
    <t>2) veškeré hodnoty se uvádějí v celých korunách, zaokrouhlené matematicky</t>
  </si>
  <si>
    <t>4) na ř.40 se vyloučí ty náklady, které nesnižují základ daně nebo u nichž si nejsme jisti, v případě</t>
  </si>
  <si>
    <t>obcí doporučuji na tomto řádku vyloučit všechny (nebo téměř všechny) náklady</t>
  </si>
  <si>
    <t>Kontrola obratu k DPH (příklad)</t>
  </si>
  <si>
    <t>Rok</t>
  </si>
  <si>
    <t>Měsíc</t>
  </si>
  <si>
    <t>602</t>
  </si>
  <si>
    <t>603</t>
  </si>
  <si>
    <t>další vstupující do obratu</t>
  </si>
  <si>
    <t>Nápočet za posledních 12 měsíců, tj. za</t>
  </si>
  <si>
    <t>Nápočet za posledních 12 měsíců v Kč</t>
  </si>
  <si>
    <t>1</t>
  </si>
  <si>
    <t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</si>
  <si>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</si>
  <si>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</si>
  <si>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</si>
  <si>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</si>
  <si>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</si>
  <si>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</si>
  <si>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</si>
  <si>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</si>
  <si>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</si>
  <si>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</si>
  <si>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</si>
  <si>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1/10-12/10</t>
  </si>
  <si>
    <t>2/10-1/11</t>
  </si>
  <si>
    <t>3/10-2/11</t>
  </si>
  <si>
    <t>4/10-3/11</t>
  </si>
  <si>
    <t>5/10-4/11</t>
  </si>
  <si>
    <t>6/10-5/11</t>
  </si>
  <si>
    <t>7/10-6/11</t>
  </si>
  <si>
    <t>8/10-7/11</t>
  </si>
  <si>
    <t>9/10-8/11</t>
  </si>
  <si>
    <t>10/10-9/11</t>
  </si>
  <si>
    <t>11/10-10/11</t>
  </si>
  <si>
    <t>12/10-11/11</t>
  </si>
  <si>
    <t>1/11-12/11</t>
  </si>
  <si>
    <t>Pomůcka k účtování elektřiny</t>
  </si>
  <si>
    <t>Pomůcka k vyúčtování energií s nájemníky</t>
  </si>
  <si>
    <t>Pomůcka k výpočtu daně z příjmů</t>
  </si>
  <si>
    <t>Pomůcka ke sledování obratu DPH</t>
  </si>
  <si>
    <t>Pomůcka k výpočtu opravných položek</t>
  </si>
  <si>
    <t>Listy:</t>
  </si>
  <si>
    <t>PZ</t>
  </si>
  <si>
    <t>KZ</t>
  </si>
  <si>
    <t>021</t>
  </si>
  <si>
    <t>028</t>
  </si>
  <si>
    <t>042</t>
  </si>
  <si>
    <t>081</t>
  </si>
  <si>
    <t>088</t>
  </si>
  <si>
    <t>031</t>
  </si>
  <si>
    <t>192</t>
  </si>
  <si>
    <t>314</t>
  </si>
  <si>
    <t>324</t>
  </si>
  <si>
    <t>388</t>
  </si>
  <si>
    <t>389</t>
  </si>
  <si>
    <t>551</t>
  </si>
  <si>
    <t>553</t>
  </si>
  <si>
    <t>554</t>
  </si>
  <si>
    <t>646</t>
  </si>
  <si>
    <t>647</t>
  </si>
  <si>
    <t>556</t>
  </si>
  <si>
    <t>558</t>
  </si>
  <si>
    <t>PZ 018 (028) = - PZ 078 (088),</t>
  </si>
  <si>
    <t>MD 018 (028) = Dal 078 (088),</t>
  </si>
  <si>
    <t>KZ 018 (028) = - KZ 078 (088),</t>
  </si>
  <si>
    <t>MD 018 + MD 028 = 558 + 401</t>
  </si>
  <si>
    <t>MD 02x (01x) = Dal 042 (041) (bez 018,028)</t>
  </si>
  <si>
    <t>Dal 021 (022,…) = MD 081 (082,…)</t>
  </si>
  <si>
    <t>Dal 081+082  =  551+553+547+401+543</t>
  </si>
  <si>
    <t>Dal 031 = 554+401+543</t>
  </si>
  <si>
    <t>553 porovnej s 646, 554 s 647, možná povinnost RH ?</t>
  </si>
  <si>
    <t>556 = Dal 192 (194,…) - MD 192 (194,…)</t>
  </si>
  <si>
    <t>KZ 314 podobné -KZ389</t>
  </si>
  <si>
    <t>KZ 324 podobné -KZ388</t>
  </si>
  <si>
    <t>MD 388 = KZ 388, Dal 388 = PZ 388</t>
  </si>
  <si>
    <t>MD 389 = -PZ 389, Dal 389 = -KZ 389</t>
  </si>
  <si>
    <t>Aktivní: 01x, 02x, 03x, 04x, 311, 314, 315, 346, 348, 373, 381, 388, 46x</t>
  </si>
  <si>
    <t>Pasivní: 07x, 08x, 192, 194, 321,324,331,336,342,347,349, 374, 383,384, 389, 401, 403, 45x</t>
  </si>
  <si>
    <t>Kontrola vazeb účtů obratové předvahy</t>
  </si>
  <si>
    <t>Vazby účtů obratové předvahy</t>
  </si>
  <si>
    <t>Hodnota vyřazení     X      Výnos z prodeje</t>
  </si>
  <si>
    <t>Identifikace prodeje</t>
  </si>
  <si>
    <t>poznámka</t>
  </si>
  <si>
    <t>Porovnejte u jednotlivých případů za kolik bylo vyřazeno a jaký byl výnos z prodeje</t>
  </si>
  <si>
    <t>Při významném rozdílu nebylo provedeno přecení na RH</t>
  </si>
  <si>
    <t>(ú.552)  (ú.553)  (ú.554)</t>
  </si>
  <si>
    <t>(ú.645)  (ú.646)  (ú.647)</t>
  </si>
  <si>
    <t>Hodnota vyřazení  X  výnos z prodeje</t>
  </si>
  <si>
    <t>DAL</t>
  </si>
  <si>
    <t>název akce (org), kryté dotací</t>
  </si>
  <si>
    <t>Náklady r.12 
(042, 5xx)</t>
  </si>
  <si>
    <t>dokončeno v r.12 ?</t>
  </si>
  <si>
    <t>smluvené % dotace</t>
  </si>
  <si>
    <t>pol. 4xxx (231)</t>
  </si>
  <si>
    <t xml:space="preserve">ú.388 </t>
  </si>
  <si>
    <t>ú.346</t>
  </si>
  <si>
    <t xml:space="preserve">ú.374 </t>
  </si>
  <si>
    <t xml:space="preserve">ú.672 </t>
  </si>
  <si>
    <t xml:space="preserve">ú.403 </t>
  </si>
  <si>
    <t xml:space="preserve">ú.347 </t>
  </si>
  <si>
    <t>volby : přesně vyčerpané</t>
  </si>
  <si>
    <t>ANO</t>
  </si>
  <si>
    <t>volby : přečerpané</t>
  </si>
  <si>
    <t>volby : nedočerpané</t>
  </si>
  <si>
    <t>Úřad práce, 3 x 10.000</t>
  </si>
  <si>
    <t>Investiční akce (nedokončeno)</t>
  </si>
  <si>
    <t>NE</t>
  </si>
  <si>
    <t>Investiční akce (dokončeno)</t>
  </si>
  <si>
    <t>Investiční akce (nezahájeno)</t>
  </si>
  <si>
    <t>Investiční akce (neutraceno)</t>
  </si>
  <si>
    <t>Pozn: termínem "dokončeno,…." myslím, že dokončen je "dotační proces", ne, že je dokončen pořizovaný majetek</t>
  </si>
  <si>
    <t>Pokud tedy je na stavební akci přislíbena dotace, jsou utraceny příslušné prostředky, splněny ostatní podmínky</t>
  </si>
  <si>
    <t xml:space="preserve"> a vznikne nám tím,"nezpochybnitelný" důvod přijetí transferu, je třeba zaúčtovat "vyúčtování dotace",</t>
  </si>
  <si>
    <t>přitom je lhostejné, zda je pořizovaný majetek již zcela dokončen a zařazen do užívání či nikoli.</t>
  </si>
  <si>
    <t>Dotace - Přehled zaúčtování</t>
  </si>
  <si>
    <t>Dotace - přehled zaúčtování</t>
  </si>
  <si>
    <t>Pomůcka k zaúčtování vyúčtování elektřiny (8.1.2011)</t>
  </si>
  <si>
    <t>Hrubá mzda</t>
  </si>
  <si>
    <t>ÚZ</t>
  </si>
  <si>
    <t>rozúčtovat na  EU a ČR částku</t>
  </si>
  <si>
    <t xml:space="preserve">eu podíl </t>
  </si>
  <si>
    <t>6171  5011</t>
  </si>
  <si>
    <t xml:space="preserve">ČR podíl </t>
  </si>
  <si>
    <t>zaplaceno z vlastních zdrojů ORG xxxx</t>
  </si>
  <si>
    <t>6171  5031</t>
  </si>
  <si>
    <t>6171  5032</t>
  </si>
  <si>
    <t>Nástroj</t>
  </si>
  <si>
    <t>Zdroj</t>
  </si>
  <si>
    <t>Dotace od úřadu práce</t>
  </si>
  <si>
    <t>Z vlastních zdojů obce</t>
  </si>
  <si>
    <t>Celkové mzdové náklady</t>
  </si>
  <si>
    <t>Sociální pojištění organizace</t>
  </si>
  <si>
    <t>Zdravotní pojištění organizace</t>
  </si>
  <si>
    <t>Předpis pohledávky vůči úřadu práce na základě vyúčtování mzdových nákladů, které se odesílá na ÚP</t>
  </si>
  <si>
    <t>Účet</t>
  </si>
  <si>
    <t>Přijatý transfer od úřadu práce</t>
  </si>
  <si>
    <t>231  -  podíl EU 85%</t>
  </si>
  <si>
    <t>231  -  podíl ČR 15%</t>
  </si>
  <si>
    <t>Rozpočet</t>
  </si>
  <si>
    <t>Při účtování o mzdových výdajích se musí dodržet označení výdajů ÚZ Nástroj zdroj jen do výše poskytnuté dotace</t>
  </si>
  <si>
    <t>v tomto případě 10720 Kč. Je vhodné všechny příjmy a výdaje označovat třeba ORG pro přehlednost</t>
  </si>
  <si>
    <t>Veřejně prospěšné práce - Transfery z Úřadu práce (aktualizace 16.6.2013)</t>
  </si>
  <si>
    <t>EU a ČR</t>
  </si>
  <si>
    <t>Aktivní politika zaměstnanosti pro okresní úřady a obce</t>
  </si>
  <si>
    <t>Aktivní politika zaměstnanosti – OP LZZ</t>
  </si>
  <si>
    <t>Před účtováním si musíme ověřit ve smlouvě s ÚP z jakého dotačního titulu bude transfer poskytnut.</t>
  </si>
  <si>
    <t>Zároveň je ve smlouvě uvedeno v jakém podílu bude přespěvek poskytnut (EU a ČR nebou poze z národních zdrojů)</t>
  </si>
  <si>
    <t>a v jaké celkové výši.</t>
  </si>
  <si>
    <t>Jen ČR ze 100%</t>
  </si>
  <si>
    <t xml:space="preserve"> 0000  4116</t>
  </si>
  <si>
    <t>Pokud je transfer jen z národních zdrojů (ÚZ 13101), nepoužívá se nástroj zdoj, ale jen ÚZ ve výši 100 % transferu</t>
  </si>
  <si>
    <t>Zaměstnanec - výplata za měsíc (transfer pouze z národních zdrojů ÚZ 13101)</t>
  </si>
  <si>
    <t>ČR</t>
  </si>
  <si>
    <t>jen do maximální výše dotace</t>
  </si>
  <si>
    <t>231  -  podíl ČR 100</t>
  </si>
  <si>
    <t>Platný nástroj Zdroj a Účelový znak najdeme na stránkách www.mfcr.cz</t>
  </si>
  <si>
    <t>Dotační programy úřadu práce (jen vvybraný vzorek)</t>
  </si>
  <si>
    <t>Dotace Úřad práce - VPP (veřejně prospěšné práce)</t>
  </si>
  <si>
    <t>hřiště-oprávky</t>
  </si>
  <si>
    <t>zůstatková cena</t>
  </si>
  <si>
    <t>prodejní cena</t>
  </si>
  <si>
    <t>reálná hodnota</t>
  </si>
  <si>
    <t>rozhodnutí o prodeji</t>
  </si>
  <si>
    <t>D</t>
  </si>
  <si>
    <t>přecenění na RH</t>
  </si>
  <si>
    <t>vyřazení prodejem</t>
  </si>
  <si>
    <t>převod RH</t>
  </si>
  <si>
    <t>tržba</t>
  </si>
  <si>
    <t>Reálná hodnota - účtování</t>
  </si>
  <si>
    <t>zadání:</t>
  </si>
  <si>
    <t>účtování:</t>
  </si>
  <si>
    <t>hřiště-pořizovací cena</t>
  </si>
  <si>
    <t>Reálná hodnota - účtování (17.10.13)</t>
  </si>
  <si>
    <t>564 (náklad z RH) nebo 664 (Výnos z RH)</t>
  </si>
  <si>
    <t>Čistá mzda</t>
  </si>
  <si>
    <t>Zaměstnanec - výplata za měsíc (celkem hrubá mzda)</t>
  </si>
  <si>
    <t>ÚSC je příjemcem vlastní daně, takže se na FÚ daň z příjmu neodvádí</t>
  </si>
  <si>
    <t>dohad daně z příjmu na konci roku (do 31.12.)</t>
  </si>
  <si>
    <t>skutečnost dle zpracovaného daň. přiznání (31.3.)</t>
  </si>
  <si>
    <t>591</t>
  </si>
  <si>
    <t>384</t>
  </si>
  <si>
    <t>dohad na konci roku</t>
  </si>
  <si>
    <t>skutečnost dle daň. přiznání</t>
  </si>
  <si>
    <t>682</t>
  </si>
  <si>
    <t>proúčtování do výnosů</t>
  </si>
  <si>
    <t>zrušení dohadné položky</t>
  </si>
  <si>
    <t>pokud nebyl udělán předpis v předchozím roce použije se účet (591)</t>
  </si>
  <si>
    <r>
      <t xml:space="preserve">595 </t>
    </r>
    <r>
      <rPr>
        <i/>
        <sz val="11"/>
        <color indexed="8"/>
        <rFont val="Calibri"/>
        <family val="2"/>
        <charset val="238"/>
      </rPr>
      <t>(591)</t>
    </r>
  </si>
  <si>
    <t>zobrazení v rozpočtu</t>
  </si>
  <si>
    <t>OdPa</t>
  </si>
  <si>
    <t>Pol</t>
  </si>
  <si>
    <t>231</t>
  </si>
  <si>
    <t>1122</t>
  </si>
  <si>
    <t>6399</t>
  </si>
  <si>
    <t>5362</t>
  </si>
  <si>
    <t>Daň z příjmu - účtování</t>
  </si>
  <si>
    <t>Daň z příjmu u ÚSC proúčtování  (17.10.13)</t>
  </si>
  <si>
    <t>daňové náklady (zaúčtováno na ú.59x)</t>
  </si>
  <si>
    <t>nejsou předmětem daně dle §18/2</t>
  </si>
  <si>
    <t>částky, které nejsou zahrnuty ve výnosech, ale patří ke zdanění §23/3/a/1 a nepeněžní příjmy §23/6, tj. ty které nejsou zahrnuty v HV na ř.10 - např.přijaté dary účtované na ú.401</t>
  </si>
  <si>
    <t>Pomůcka-příklad : Výpočet daně z příjmů za obce pro rok 2024</t>
  </si>
  <si>
    <t>aktualizace 28.1.2025</t>
  </si>
  <si>
    <t>21%.</t>
  </si>
  <si>
    <t>sazba daně (21%)</t>
  </si>
  <si>
    <t>3) nejlepším podkladem pro zjištění příslušných hodnot je obratová předvaha k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</si>
</sst>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 CE"/>
      <family val="2"/>
      <charset val="238"/>
    </font>
    <font>
      <sz val="13"/>
      <name val="Arial CE"/>
      <family val="2"/>
      <charset val="238"/>
    </font>
    <font>
      <b/>
      <sz val="8"/>
      <name val="Arial CE"/>
      <charset val="238"/>
    </font>
    <font>
      <u/>
      <sz val="10"/>
      <color indexed="12"/>
      <name val="Arial"/>
      <family val="2"/>
      <charset val="238"/>
    </font>
    <font>
      <u/>
      <sz val="9"/>
      <name val="Arial CE"/>
      <charset val="238"/>
    </font>
    <font>
      <b/>
      <sz val="13"/>
      <name val="Arial CE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 CE"/>
      <charset val="238"/>
    </font>
    <font>
      <sz val="10"/>
      <color indexed="8"/>
      <name val="Arial CE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" fillId="0" borderId="0"/>
    <xf numFmtId="0" fontId="17" fillId="0" borderId="0"/>
  </cellStyleXfs>
  <cellXfs count="220">
    <xf numFmtId="0" fontId="0" fillId="0" borderId="0" xfId="0"/>
    <xf numFmtId="0" fontId="2" fillId="0" borderId="0" xfId="3" applyFont="1"/>
    <xf numFmtId="0" fontId="1" fillId="0" borderId="0" xfId="3"/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8" fillId="0" borderId="0" xfId="1" applyFont="1" applyBorder="1" applyAlignment="1" applyProtection="1">
      <alignment vertical="center"/>
    </xf>
    <xf numFmtId="0" fontId="9" fillId="0" borderId="0" xfId="3" applyFont="1" applyAlignment="1">
      <alignment vertical="center"/>
    </xf>
    <xf numFmtId="1" fontId="9" fillId="0" borderId="0" xfId="0" applyNumberFormat="1" applyFont="1" applyAlignment="1">
      <alignment horizontal="right" vertical="center"/>
    </xf>
    <xf numFmtId="0" fontId="11" fillId="0" borderId="0" xfId="0" applyFont="1"/>
    <xf numFmtId="4" fontId="0" fillId="0" borderId="0" xfId="0" applyNumberFormat="1"/>
    <xf numFmtId="0" fontId="11" fillId="2" borderId="1" xfId="0" applyFont="1" applyFill="1" applyBorder="1"/>
    <xf numFmtId="4" fontId="0" fillId="2" borderId="2" xfId="0" applyNumberFormat="1" applyFill="1" applyBorder="1"/>
    <xf numFmtId="4" fontId="0" fillId="2" borderId="3" xfId="0" applyNumberFormat="1" applyFill="1" applyBorder="1"/>
    <xf numFmtId="0" fontId="12" fillId="2" borderId="4" xfId="0" applyFont="1" applyFill="1" applyBorder="1" applyAlignment="1">
      <alignment horizontal="center"/>
    </xf>
    <xf numFmtId="0" fontId="0" fillId="0" borderId="4" xfId="0" applyBorder="1"/>
    <xf numFmtId="4" fontId="0" fillId="0" borderId="4" xfId="0" applyNumberFormat="1" applyBorder="1"/>
    <xf numFmtId="4" fontId="11" fillId="0" borderId="4" xfId="0" applyNumberFormat="1" applyFont="1" applyBorder="1"/>
    <xf numFmtId="4" fontId="12" fillId="2" borderId="4" xfId="0" applyNumberFormat="1" applyFont="1" applyFill="1" applyBorder="1" applyAlignment="1">
      <alignment horizontal="center"/>
    </xf>
    <xf numFmtId="3" fontId="0" fillId="0" borderId="4" xfId="0" applyNumberFormat="1" applyBorder="1"/>
    <xf numFmtId="0" fontId="11" fillId="0" borderId="4" xfId="0" applyFont="1" applyBorder="1"/>
    <xf numFmtId="4" fontId="0" fillId="0" borderId="4" xfId="0" applyNumberFormat="1" applyBorder="1" applyAlignment="1">
      <alignment horizontal="center"/>
    </xf>
    <xf numFmtId="0" fontId="13" fillId="2" borderId="0" xfId="0" applyFont="1" applyFill="1"/>
    <xf numFmtId="4" fontId="14" fillId="2" borderId="0" xfId="0" applyNumberFormat="1" applyFont="1" applyFill="1"/>
    <xf numFmtId="4" fontId="14" fillId="0" borderId="0" xfId="0" applyNumberFormat="1" applyFont="1"/>
    <xf numFmtId="0" fontId="14" fillId="0" borderId="0" xfId="0" applyFont="1"/>
    <xf numFmtId="0" fontId="13" fillId="0" borderId="0" xfId="0" applyFont="1"/>
    <xf numFmtId="0" fontId="14" fillId="2" borderId="4" xfId="0" applyFont="1" applyFill="1" applyBorder="1"/>
    <xf numFmtId="4" fontId="14" fillId="0" borderId="4" xfId="0" applyNumberFormat="1" applyFont="1" applyBorder="1" applyAlignment="1">
      <alignment horizontal="center"/>
    </xf>
    <xf numFmtId="4" fontId="14" fillId="0" borderId="4" xfId="0" applyNumberFormat="1" applyFont="1" applyBorder="1"/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4" fontId="14" fillId="2" borderId="4" xfId="0" applyNumberFormat="1" applyFont="1" applyFill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/>
    <xf numFmtId="0" fontId="14" fillId="2" borderId="5" xfId="0" applyFont="1" applyFill="1" applyBorder="1"/>
    <xf numFmtId="4" fontId="14" fillId="2" borderId="4" xfId="0" applyNumberFormat="1" applyFont="1" applyFill="1" applyBorder="1"/>
    <xf numFmtId="0" fontId="13" fillId="2" borderId="4" xfId="0" applyFont="1" applyFill="1" applyBorder="1"/>
    <xf numFmtId="4" fontId="13" fillId="2" borderId="4" xfId="0" applyNumberFormat="1" applyFont="1" applyFill="1" applyBorder="1"/>
    <xf numFmtId="0" fontId="14" fillId="2" borderId="4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34" xfId="0" applyFont="1" applyBorder="1"/>
    <xf numFmtId="0" fontId="14" fillId="0" borderId="35" xfId="0" applyFont="1" applyBorder="1"/>
    <xf numFmtId="14" fontId="14" fillId="4" borderId="36" xfId="0" applyNumberFormat="1" applyFont="1" applyFill="1" applyBorder="1"/>
    <xf numFmtId="0" fontId="14" fillId="2" borderId="6" xfId="0" applyFont="1" applyFill="1" applyBorder="1" applyAlignment="1">
      <alignment horizontal="center"/>
    </xf>
    <xf numFmtId="14" fontId="14" fillId="0" borderId="4" xfId="0" applyNumberFormat="1" applyFont="1" applyBorder="1"/>
    <xf numFmtId="14" fontId="14" fillId="0" borderId="0" xfId="0" applyNumberFormat="1" applyFont="1"/>
    <xf numFmtId="3" fontId="14" fillId="0" borderId="0" xfId="0" applyNumberFormat="1" applyFont="1"/>
    <xf numFmtId="4" fontId="14" fillId="2" borderId="5" xfId="0" applyNumberFormat="1" applyFont="1" applyFill="1" applyBorder="1" applyAlignment="1">
      <alignment horizontal="center"/>
    </xf>
    <xf numFmtId="4" fontId="14" fillId="5" borderId="5" xfId="0" applyNumberFormat="1" applyFont="1" applyFill="1" applyBorder="1"/>
    <xf numFmtId="0" fontId="14" fillId="5" borderId="7" xfId="0" applyFont="1" applyFill="1" applyBorder="1"/>
    <xf numFmtId="4" fontId="14" fillId="5" borderId="8" xfId="0" applyNumberFormat="1" applyFont="1" applyFill="1" applyBorder="1"/>
    <xf numFmtId="0" fontId="14" fillId="2" borderId="4" xfId="0" applyFont="1" applyFill="1" applyBorder="1" applyAlignment="1">
      <alignment horizontal="lef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 applyAlignment="1">
      <alignment horizontal="right"/>
    </xf>
    <xf numFmtId="4" fontId="14" fillId="2" borderId="5" xfId="0" applyNumberFormat="1" applyFont="1" applyFill="1" applyBorder="1"/>
    <xf numFmtId="0" fontId="13" fillId="2" borderId="5" xfId="0" applyFont="1" applyFill="1" applyBorder="1"/>
    <xf numFmtId="0" fontId="14" fillId="2" borderId="7" xfId="0" applyFont="1" applyFill="1" applyBorder="1"/>
    <xf numFmtId="0" fontId="14" fillId="2" borderId="8" xfId="0" applyFont="1" applyFill="1" applyBorder="1"/>
    <xf numFmtId="49" fontId="11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3" fontId="0" fillId="0" borderId="0" xfId="0" applyNumberFormat="1"/>
    <xf numFmtId="0" fontId="15" fillId="2" borderId="4" xfId="0" applyFont="1" applyFill="1" applyBorder="1" applyAlignment="1">
      <alignment horizontal="center" wrapText="1"/>
    </xf>
    <xf numFmtId="49" fontId="15" fillId="2" borderId="4" xfId="0" applyNumberFormat="1" applyFont="1" applyFill="1" applyBorder="1" applyAlignment="1">
      <alignment horizontal="center" wrapText="1"/>
    </xf>
    <xf numFmtId="2" fontId="15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49" fontId="16" fillId="0" borderId="4" xfId="0" applyNumberFormat="1" applyFont="1" applyBorder="1" applyAlignment="1">
      <alignment horizontal="left" wrapText="1"/>
    </xf>
    <xf numFmtId="2" fontId="15" fillId="0" borderId="4" xfId="0" applyNumberFormat="1" applyFont="1" applyBorder="1" applyAlignment="1">
      <alignment horizontal="left" wrapText="1"/>
    </xf>
    <xf numFmtId="0" fontId="0" fillId="2" borderId="4" xfId="0" applyFill="1" applyBorder="1" applyAlignment="1">
      <alignment horizontal="left"/>
    </xf>
    <xf numFmtId="49" fontId="16" fillId="2" borderId="4" xfId="0" applyNumberFormat="1" applyFont="1" applyFill="1" applyBorder="1" applyAlignment="1">
      <alignment wrapText="1"/>
    </xf>
    <xf numFmtId="2" fontId="15" fillId="2" borderId="4" xfId="0" applyNumberFormat="1" applyFont="1" applyFill="1" applyBorder="1" applyAlignment="1">
      <alignment wrapText="1"/>
    </xf>
    <xf numFmtId="3" fontId="0" fillId="2" borderId="4" xfId="0" applyNumberFormat="1" applyFill="1" applyBorder="1"/>
    <xf numFmtId="0" fontId="0" fillId="0" borderId="4" xfId="0" applyBorder="1" applyAlignment="1">
      <alignment horizontal="left"/>
    </xf>
    <xf numFmtId="49" fontId="16" fillId="0" borderId="4" xfId="0" applyNumberFormat="1" applyFont="1" applyBorder="1" applyAlignment="1">
      <alignment wrapText="1"/>
    </xf>
    <xf numFmtId="2" fontId="15" fillId="0" borderId="4" xfId="0" applyNumberFormat="1" applyFont="1" applyBorder="1" applyAlignment="1">
      <alignment wrapText="1"/>
    </xf>
    <xf numFmtId="3" fontId="0" fillId="0" borderId="4" xfId="0" applyNumberFormat="1" applyBorder="1" applyAlignment="1">
      <alignment horizontal="right"/>
    </xf>
    <xf numFmtId="49" fontId="0" fillId="0" borderId="0" xfId="0" applyNumberFormat="1" applyAlignment="1">
      <alignment wrapText="1"/>
    </xf>
    <xf numFmtId="0" fontId="15" fillId="0" borderId="0" xfId="0" applyFont="1"/>
    <xf numFmtId="0" fontId="18" fillId="3" borderId="4" xfId="4" applyFont="1" applyFill="1" applyBorder="1" applyAlignment="1">
      <alignment horizontal="center"/>
    </xf>
    <xf numFmtId="0" fontId="18" fillId="3" borderId="4" xfId="4" applyFont="1" applyFill="1" applyBorder="1" applyAlignment="1">
      <alignment horizontal="center" wrapText="1"/>
    </xf>
    <xf numFmtId="3" fontId="19" fillId="0" borderId="4" xfId="4" applyNumberFormat="1" applyFont="1" applyBorder="1" applyAlignment="1">
      <alignment horizontal="right" wrapText="1"/>
    </xf>
    <xf numFmtId="3" fontId="12" fillId="0" borderId="4" xfId="0" applyNumberFormat="1" applyFont="1" applyBorder="1"/>
    <xf numFmtId="3" fontId="12" fillId="0" borderId="4" xfId="0" applyNumberFormat="1" applyFont="1" applyBorder="1" applyAlignment="1">
      <alignment horizontal="center"/>
    </xf>
    <xf numFmtId="0" fontId="20" fillId="0" borderId="0" xfId="0" applyFont="1"/>
    <xf numFmtId="3" fontId="21" fillId="0" borderId="4" xfId="0" applyNumberFormat="1" applyFont="1" applyBorder="1"/>
    <xf numFmtId="3" fontId="11" fillId="0" borderId="4" xfId="0" applyNumberFormat="1" applyFont="1" applyBorder="1"/>
    <xf numFmtId="0" fontId="24" fillId="0" borderId="0" xfId="0" applyFont="1"/>
    <xf numFmtId="0" fontId="0" fillId="6" borderId="4" xfId="0" applyFill="1" applyBorder="1" applyAlignment="1">
      <alignment horizontal="center"/>
    </xf>
    <xf numFmtId="49" fontId="0" fillId="0" borderId="4" xfId="0" applyNumberFormat="1" applyBorder="1"/>
    <xf numFmtId="3" fontId="0" fillId="5" borderId="4" xfId="0" applyNumberFormat="1" applyFill="1" applyBorder="1"/>
    <xf numFmtId="0" fontId="0" fillId="6" borderId="4" xfId="0" applyFill="1" applyBorder="1" applyAlignment="1">
      <alignment horizontal="center" vertical="top" wrapText="1"/>
    </xf>
    <xf numFmtId="3" fontId="0" fillId="6" borderId="9" xfId="0" applyNumberFormat="1" applyFill="1" applyBorder="1" applyAlignment="1">
      <alignment horizontal="center" vertical="top" wrapText="1"/>
    </xf>
    <xf numFmtId="3" fontId="0" fillId="0" borderId="10" xfId="0" applyNumberFormat="1" applyBorder="1"/>
    <xf numFmtId="3" fontId="0" fillId="6" borderId="11" xfId="0" applyNumberFormat="1" applyFill="1" applyBorder="1" applyAlignment="1">
      <alignment horizontal="center" vertical="top" wrapText="1"/>
    </xf>
    <xf numFmtId="3" fontId="0" fillId="0" borderId="12" xfId="0" applyNumberFormat="1" applyBorder="1"/>
    <xf numFmtId="0" fontId="24" fillId="0" borderId="4" xfId="0" applyFont="1" applyBorder="1"/>
    <xf numFmtId="3" fontId="24" fillId="0" borderId="12" xfId="0" applyNumberFormat="1" applyFont="1" applyBorder="1"/>
    <xf numFmtId="3" fontId="24" fillId="0" borderId="5" xfId="0" applyNumberFormat="1" applyFont="1" applyBorder="1"/>
    <xf numFmtId="0" fontId="25" fillId="0" borderId="0" xfId="0" applyFont="1"/>
    <xf numFmtId="3" fontId="26" fillId="0" borderId="0" xfId="0" applyNumberFormat="1" applyFont="1"/>
    <xf numFmtId="0" fontId="26" fillId="0" borderId="0" xfId="0" applyFont="1"/>
    <xf numFmtId="0" fontId="26" fillId="6" borderId="4" xfId="0" applyFont="1" applyFill="1" applyBorder="1" applyAlignment="1">
      <alignment horizontal="center" vertical="top" wrapText="1"/>
    </xf>
    <xf numFmtId="3" fontId="26" fillId="6" borderId="9" xfId="0" applyNumberFormat="1" applyFont="1" applyFill="1" applyBorder="1" applyAlignment="1">
      <alignment horizontal="center" vertical="top" wrapText="1"/>
    </xf>
    <xf numFmtId="0" fontId="26" fillId="0" borderId="4" xfId="0" applyFont="1" applyBorder="1"/>
    <xf numFmtId="3" fontId="26" fillId="0" borderId="10" xfId="0" applyNumberFormat="1" applyFont="1" applyBorder="1"/>
    <xf numFmtId="3" fontId="26" fillId="6" borderId="11" xfId="0" applyNumberFormat="1" applyFont="1" applyFill="1" applyBorder="1" applyAlignment="1">
      <alignment horizontal="center" vertical="top" wrapText="1"/>
    </xf>
    <xf numFmtId="3" fontId="26" fillId="0" borderId="13" xfId="0" applyNumberFormat="1" applyFont="1" applyBorder="1"/>
    <xf numFmtId="3" fontId="26" fillId="0" borderId="12" xfId="0" applyNumberFormat="1" applyFont="1" applyBorder="1"/>
    <xf numFmtId="3" fontId="26" fillId="0" borderId="7" xfId="0" applyNumberFormat="1" applyFont="1" applyBorder="1"/>
    <xf numFmtId="0" fontId="25" fillId="0" borderId="4" xfId="0" applyFont="1" applyBorder="1"/>
    <xf numFmtId="3" fontId="25" fillId="0" borderId="12" xfId="0" applyNumberFormat="1" applyFont="1" applyBorder="1"/>
    <xf numFmtId="3" fontId="25" fillId="0" borderId="5" xfId="0" applyNumberFormat="1" applyFont="1" applyBorder="1"/>
    <xf numFmtId="0" fontId="0" fillId="0" borderId="0" xfId="0" applyAlignment="1">
      <alignment horizontal="right"/>
    </xf>
    <xf numFmtId="3" fontId="0" fillId="6" borderId="4" xfId="0" applyNumberFormat="1" applyFill="1" applyBorder="1" applyAlignment="1">
      <alignment horizontal="center" vertical="top" wrapText="1"/>
    </xf>
    <xf numFmtId="3" fontId="0" fillId="6" borderId="5" xfId="0" applyNumberFormat="1" applyFill="1" applyBorder="1" applyAlignment="1">
      <alignment horizontal="center" vertical="top" wrapText="1"/>
    </xf>
    <xf numFmtId="3" fontId="0" fillId="0" borderId="0" xfId="0" applyNumberFormat="1" applyAlignment="1">
      <alignment horizontal="center" vertical="top" wrapText="1"/>
    </xf>
    <xf numFmtId="3" fontId="0" fillId="6" borderId="14" xfId="0" applyNumberFormat="1" applyFill="1" applyBorder="1" applyAlignment="1">
      <alignment horizontal="center" vertical="top" wrapText="1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0" fontId="0" fillId="0" borderId="16" xfId="0" applyBorder="1"/>
    <xf numFmtId="3" fontId="0" fillId="0" borderId="8" xfId="0" applyNumberFormat="1" applyBorder="1"/>
    <xf numFmtId="3" fontId="24" fillId="0" borderId="4" xfId="0" applyNumberFormat="1" applyFont="1" applyBorder="1"/>
    <xf numFmtId="3" fontId="24" fillId="0" borderId="0" xfId="0" applyNumberFormat="1" applyFont="1"/>
    <xf numFmtId="3" fontId="24" fillId="0" borderId="8" xfId="0" applyNumberFormat="1" applyFont="1" applyBorder="1"/>
    <xf numFmtId="3" fontId="0" fillId="0" borderId="5" xfId="0" applyNumberFormat="1" applyBorder="1" applyAlignment="1">
      <alignment horizontal="center"/>
    </xf>
    <xf numFmtId="3" fontId="0" fillId="7" borderId="4" xfId="0" applyNumberFormat="1" applyFill="1" applyBorder="1"/>
    <xf numFmtId="0" fontId="12" fillId="0" borderId="0" xfId="2"/>
    <xf numFmtId="0" fontId="11" fillId="0" borderId="0" xfId="2" applyFont="1"/>
    <xf numFmtId="49" fontId="21" fillId="0" borderId="0" xfId="2" applyNumberFormat="1" applyFont="1"/>
    <xf numFmtId="3" fontId="12" fillId="0" borderId="0" xfId="2" applyNumberFormat="1"/>
    <xf numFmtId="3" fontId="11" fillId="4" borderId="0" xfId="2" applyNumberFormat="1" applyFont="1" applyFill="1"/>
    <xf numFmtId="3" fontId="11" fillId="8" borderId="0" xfId="2" applyNumberFormat="1" applyFont="1" applyFill="1"/>
    <xf numFmtId="0" fontId="12" fillId="0" borderId="17" xfId="2" applyBorder="1"/>
    <xf numFmtId="0" fontId="12" fillId="0" borderId="17" xfId="2" applyBorder="1" applyAlignment="1">
      <alignment horizontal="center"/>
    </xf>
    <xf numFmtId="0" fontId="12" fillId="0" borderId="18" xfId="2" applyBorder="1"/>
    <xf numFmtId="3" fontId="11" fillId="4" borderId="19" xfId="2" applyNumberFormat="1" applyFont="1" applyFill="1" applyBorder="1"/>
    <xf numFmtId="9" fontId="12" fillId="0" borderId="0" xfId="2" applyNumberFormat="1"/>
    <xf numFmtId="3" fontId="12" fillId="0" borderId="19" xfId="2" applyNumberFormat="1" applyBorder="1"/>
    <xf numFmtId="3" fontId="12" fillId="0" borderId="0" xfId="2" applyNumberFormat="1" applyAlignment="1">
      <alignment horizontal="right"/>
    </xf>
    <xf numFmtId="0" fontId="12" fillId="0" borderId="20" xfId="2" applyBorder="1"/>
    <xf numFmtId="3" fontId="12" fillId="8" borderId="21" xfId="2" applyNumberFormat="1" applyFill="1" applyBorder="1"/>
    <xf numFmtId="3" fontId="12" fillId="0" borderId="20" xfId="2" applyNumberFormat="1" applyBorder="1" applyAlignment="1">
      <alignment horizontal="right"/>
    </xf>
    <xf numFmtId="9" fontId="12" fillId="0" borderId="20" xfId="2" applyNumberFormat="1" applyBorder="1"/>
    <xf numFmtId="0" fontId="11" fillId="0" borderId="22" xfId="2" applyFont="1" applyBorder="1"/>
    <xf numFmtId="0" fontId="0" fillId="0" borderId="18" xfId="0" applyBorder="1" applyAlignment="1">
      <alignment horizontal="left"/>
    </xf>
    <xf numFmtId="3" fontId="0" fillId="0" borderId="19" xfId="0" applyNumberFormat="1" applyBorder="1"/>
    <xf numFmtId="0" fontId="0" fillId="0" borderId="23" xfId="0" applyBorder="1" applyAlignment="1">
      <alignment horizontal="left"/>
    </xf>
    <xf numFmtId="0" fontId="0" fillId="0" borderId="20" xfId="0" applyBorder="1"/>
    <xf numFmtId="3" fontId="0" fillId="0" borderId="21" xfId="0" applyNumberFormat="1" applyBorder="1"/>
    <xf numFmtId="0" fontId="24" fillId="0" borderId="17" xfId="0" applyFont="1" applyBorder="1"/>
    <xf numFmtId="3" fontId="24" fillId="0" borderId="14" xfId="0" applyNumberFormat="1" applyFont="1" applyBorder="1"/>
    <xf numFmtId="0" fontId="21" fillId="0" borderId="17" xfId="2" applyFont="1" applyBorder="1"/>
    <xf numFmtId="0" fontId="24" fillId="0" borderId="22" xfId="0" applyFont="1" applyBorder="1"/>
    <xf numFmtId="3" fontId="11" fillId="0" borderId="0" xfId="2" applyNumberFormat="1" applyFont="1"/>
    <xf numFmtId="0" fontId="27" fillId="0" borderId="0" xfId="0" applyFont="1"/>
    <xf numFmtId="3" fontId="22" fillId="0" borderId="0" xfId="2" applyNumberFormat="1" applyFont="1"/>
    <xf numFmtId="3" fontId="0" fillId="0" borderId="18" xfId="0" applyNumberFormat="1" applyBorder="1"/>
    <xf numFmtId="3" fontId="0" fillId="0" borderId="23" xfId="0" applyNumberFormat="1" applyBorder="1"/>
    <xf numFmtId="3" fontId="0" fillId="0" borderId="20" xfId="0" applyNumberFormat="1" applyBorder="1"/>
    <xf numFmtId="0" fontId="24" fillId="0" borderId="17" xfId="0" applyFont="1" applyBorder="1" applyAlignment="1">
      <alignment horizontal="center"/>
    </xf>
    <xf numFmtId="0" fontId="24" fillId="0" borderId="1" xfId="0" applyFont="1" applyBorder="1"/>
    <xf numFmtId="0" fontId="11" fillId="0" borderId="2" xfId="2" applyFont="1" applyBorder="1"/>
    <xf numFmtId="0" fontId="11" fillId="0" borderId="2" xfId="2" applyFont="1" applyBorder="1" applyAlignment="1">
      <alignment horizontal="center"/>
    </xf>
    <xf numFmtId="3" fontId="24" fillId="0" borderId="3" xfId="0" applyNumberFormat="1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2" xfId="0" applyFont="1" applyBorder="1"/>
    <xf numFmtId="0" fontId="24" fillId="0" borderId="24" xfId="0" applyFont="1" applyBorder="1" applyAlignment="1">
      <alignment horizontal="center"/>
    </xf>
    <xf numFmtId="0" fontId="21" fillId="0" borderId="18" xfId="2" applyFont="1" applyBorder="1"/>
    <xf numFmtId="3" fontId="11" fillId="6" borderId="4" xfId="2" applyNumberFormat="1" applyFont="1" applyFill="1" applyBorder="1"/>
    <xf numFmtId="0" fontId="21" fillId="0" borderId="23" xfId="2" applyFont="1" applyBorder="1"/>
    <xf numFmtId="0" fontId="0" fillId="0" borderId="0" xfId="0" applyAlignment="1">
      <alignment horizontal="center"/>
    </xf>
    <xf numFmtId="3" fontId="21" fillId="0" borderId="0" xfId="2" applyNumberFormat="1" applyFont="1" applyAlignment="1">
      <alignment horizontal="center"/>
    </xf>
    <xf numFmtId="0" fontId="12" fillId="0" borderId="20" xfId="2" applyBorder="1" applyAlignment="1">
      <alignment horizontal="center"/>
    </xf>
    <xf numFmtId="3" fontId="12" fillId="0" borderId="20" xfId="2" applyNumberFormat="1" applyBorder="1" applyAlignment="1">
      <alignment horizontal="center"/>
    </xf>
    <xf numFmtId="0" fontId="7" fillId="0" borderId="0" xfId="1" applyAlignment="1" applyProtection="1">
      <alignment horizontal="left"/>
    </xf>
    <xf numFmtId="0" fontId="0" fillId="6" borderId="9" xfId="0" applyFill="1" applyBorder="1" applyAlignment="1">
      <alignment horizontal="center"/>
    </xf>
    <xf numFmtId="0" fontId="0" fillId="0" borderId="4" xfId="0" applyBorder="1" applyAlignment="1">
      <alignment wrapText="1"/>
    </xf>
    <xf numFmtId="3" fontId="0" fillId="9" borderId="4" xfId="0" applyNumberFormat="1" applyFill="1" applyBorder="1"/>
    <xf numFmtId="3" fontId="0" fillId="0" borderId="25" xfId="0" applyNumberFormat="1" applyBorder="1"/>
    <xf numFmtId="3" fontId="0" fillId="0" borderId="6" xfId="0" applyNumberFormat="1" applyBorder="1"/>
    <xf numFmtId="3" fontId="11" fillId="0" borderId="24" xfId="2" applyNumberFormat="1" applyFont="1" applyBorder="1" applyAlignment="1">
      <alignment horizontal="center"/>
    </xf>
    <xf numFmtId="164" fontId="0" fillId="0" borderId="25" xfId="0" applyNumberFormat="1" applyBorder="1"/>
    <xf numFmtId="164" fontId="0" fillId="0" borderId="19" xfId="0" applyNumberFormat="1" applyBorder="1"/>
    <xf numFmtId="164" fontId="0" fillId="0" borderId="6" xfId="0" applyNumberFormat="1" applyBorder="1"/>
    <xf numFmtId="164" fontId="0" fillId="0" borderId="21" xfId="0" applyNumberFormat="1" applyBorder="1"/>
    <xf numFmtId="164" fontId="0" fillId="0" borderId="0" xfId="0" applyNumberFormat="1"/>
    <xf numFmtId="164" fontId="11" fillId="0" borderId="24" xfId="2" applyNumberFormat="1" applyFont="1" applyBorder="1" applyAlignment="1">
      <alignment horizontal="center"/>
    </xf>
    <xf numFmtId="164" fontId="24" fillId="0" borderId="3" xfId="0" applyNumberFormat="1" applyFont="1" applyBorder="1" applyAlignment="1">
      <alignment horizontal="center"/>
    </xf>
    <xf numFmtId="0" fontId="11" fillId="0" borderId="17" xfId="2" applyFont="1" applyBorder="1"/>
    <xf numFmtId="0" fontId="11" fillId="0" borderId="17" xfId="2" applyFont="1" applyBorder="1" applyAlignment="1">
      <alignment horizontal="center"/>
    </xf>
    <xf numFmtId="0" fontId="12" fillId="0" borderId="4" xfId="2" applyBorder="1"/>
    <xf numFmtId="0" fontId="12" fillId="0" borderId="4" xfId="2" applyBorder="1" applyAlignment="1">
      <alignment horizontal="right"/>
    </xf>
    <xf numFmtId="9" fontId="12" fillId="0" borderId="4" xfId="2" applyNumberFormat="1" applyBorder="1"/>
    <xf numFmtId="3" fontId="12" fillId="0" borderId="4" xfId="2" applyNumberFormat="1" applyBorder="1"/>
    <xf numFmtId="3" fontId="12" fillId="0" borderId="4" xfId="2" applyNumberFormat="1" applyBorder="1" applyAlignment="1">
      <alignment horizontal="right"/>
    </xf>
    <xf numFmtId="0" fontId="0" fillId="0" borderId="26" xfId="0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3" fontId="0" fillId="0" borderId="30" xfId="0" applyNumberFormat="1" applyBorder="1"/>
    <xf numFmtId="3" fontId="0" fillId="9" borderId="30" xfId="0" applyNumberFormat="1" applyFill="1" applyBorder="1"/>
    <xf numFmtId="0" fontId="0" fillId="0" borderId="31" xfId="0" applyBorder="1"/>
    <xf numFmtId="0" fontId="0" fillId="0" borderId="32" xfId="0" applyBorder="1"/>
    <xf numFmtId="3" fontId="0" fillId="7" borderId="33" xfId="0" applyNumberFormat="1" applyFill="1" applyBorder="1"/>
    <xf numFmtId="3" fontId="24" fillId="0" borderId="28" xfId="0" applyNumberFormat="1" applyFont="1" applyBorder="1"/>
    <xf numFmtId="3" fontId="24" fillId="0" borderId="33" xfId="0" applyNumberFormat="1" applyFont="1" applyBorder="1"/>
    <xf numFmtId="0" fontId="28" fillId="0" borderId="4" xfId="0" applyFont="1" applyBorder="1"/>
    <xf numFmtId="2" fontId="14" fillId="0" borderId="4" xfId="0" applyNumberFormat="1" applyFont="1" applyBorder="1" applyAlignment="1">
      <alignment horizontal="left" wrapText="1"/>
    </xf>
    <xf numFmtId="49" fontId="29" fillId="0" borderId="4" xfId="0" applyNumberFormat="1" applyFont="1" applyBorder="1" applyAlignment="1">
      <alignment wrapText="1"/>
    </xf>
    <xf numFmtId="2" fontId="14" fillId="0" borderId="4" xfId="0" applyNumberFormat="1" applyFont="1" applyBorder="1" applyAlignment="1">
      <alignment wrapText="1"/>
    </xf>
    <xf numFmtId="0" fontId="7" fillId="0" borderId="0" xfId="1" applyAlignment="1" applyProtection="1">
      <alignment horizontal="left"/>
    </xf>
    <xf numFmtId="0" fontId="1" fillId="0" borderId="0" xfId="3" applyAlignment="1">
      <alignment horizontal="center"/>
    </xf>
    <xf numFmtId="0" fontId="10" fillId="0" borderId="0" xfId="0" applyFont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14" fillId="2" borderId="4" xfId="0" applyNumberFormat="1" applyFont="1" applyFill="1" applyBorder="1" applyAlignment="1">
      <alignment wrapText="1"/>
    </xf>
  </cellXfs>
  <cellStyles count="5">
    <cellStyle name="Hypertextový odkaz" xfId="1" builtinId="8"/>
    <cellStyle name="Normální" xfId="0" builtinId="0"/>
    <cellStyle name="Normální 2" xfId="2" xr:uid="{00000000-0005-0000-0000-000002000000}"/>
    <cellStyle name="normální_Faktury" xfId="3" xr:uid="{00000000-0005-0000-0000-000003000000}"/>
    <cellStyle name="normální_List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9525</xdr:colOff>
      <xdr:row>1</xdr:row>
      <xdr:rowOff>190500</xdr:rowOff>
    </xdr:to>
    <xdr:pic>
      <xdr:nvPicPr>
        <xdr:cNvPr id="1050" name="Picture 2" descr="LogoDakan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323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kan.cz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zoomScaleNormal="100" workbookViewId="0">
      <selection activeCell="B19" sqref="B19:D19"/>
    </sheetView>
  </sheetViews>
  <sheetFormatPr defaultRowHeight="14.5" x14ac:dyDescent="0.35"/>
  <cols>
    <col min="1" max="1" width="20.26953125" customWidth="1"/>
    <col min="5" max="5" width="18.81640625" customWidth="1"/>
  </cols>
  <sheetData>
    <row r="1" spans="1:8" x14ac:dyDescent="0.35">
      <c r="A1" s="216"/>
      <c r="B1" s="1" t="s">
        <v>0</v>
      </c>
      <c r="C1" s="2"/>
      <c r="D1" s="2"/>
      <c r="E1" s="2"/>
      <c r="F1" s="2"/>
      <c r="G1" s="2"/>
    </row>
    <row r="2" spans="1:8" ht="18" x14ac:dyDescent="0.35">
      <c r="A2" s="216"/>
      <c r="B2" s="3" t="s">
        <v>1</v>
      </c>
      <c r="C2" s="4"/>
      <c r="D2" s="4"/>
      <c r="E2" s="5"/>
      <c r="F2" s="5"/>
      <c r="G2" s="5"/>
    </row>
    <row r="3" spans="1:8" ht="16.5" x14ac:dyDescent="0.35">
      <c r="A3" s="6" t="s">
        <v>2</v>
      </c>
      <c r="B3" s="7" t="s">
        <v>3</v>
      </c>
      <c r="C3" s="8"/>
      <c r="D3" s="8"/>
      <c r="E3" s="8"/>
      <c r="F3" s="8"/>
      <c r="G3" s="9"/>
    </row>
    <row r="5" spans="1:8" hidden="1" x14ac:dyDescent="0.35"/>
    <row r="6" spans="1:8" hidden="1" x14ac:dyDescent="0.35"/>
    <row r="7" spans="1:8" hidden="1" x14ac:dyDescent="0.35"/>
    <row r="8" spans="1:8" hidden="1" x14ac:dyDescent="0.35"/>
    <row r="9" spans="1:8" hidden="1" x14ac:dyDescent="0.35"/>
    <row r="10" spans="1:8" hidden="1" x14ac:dyDescent="0.35"/>
    <row r="11" spans="1:8" hidden="1" x14ac:dyDescent="0.35"/>
    <row r="14" spans="1:8" ht="23" x14ac:dyDescent="0.5">
      <c r="A14" s="217" t="s">
        <v>4</v>
      </c>
      <c r="B14" s="217"/>
      <c r="C14" s="217"/>
      <c r="D14" s="217"/>
      <c r="E14" s="217"/>
      <c r="F14" s="217"/>
      <c r="G14" s="217"/>
      <c r="H14" s="217"/>
    </row>
    <row r="15" spans="1:8" hidden="1" x14ac:dyDescent="0.35"/>
    <row r="16" spans="1:8" hidden="1" x14ac:dyDescent="0.35"/>
    <row r="17" spans="1:5" hidden="1" x14ac:dyDescent="0.35"/>
    <row r="19" spans="1:5" x14ac:dyDescent="0.35">
      <c r="A19" t="s">
        <v>202</v>
      </c>
      <c r="B19" s="215" t="s">
        <v>197</v>
      </c>
      <c r="C19" s="215"/>
      <c r="D19" s="215"/>
    </row>
    <row r="21" spans="1:5" x14ac:dyDescent="0.35">
      <c r="B21" s="215" t="s">
        <v>198</v>
      </c>
      <c r="C21" s="215"/>
      <c r="D21" s="215"/>
      <c r="E21" s="215"/>
    </row>
    <row r="23" spans="1:5" x14ac:dyDescent="0.35">
      <c r="B23" s="215" t="s">
        <v>201</v>
      </c>
      <c r="C23" s="215"/>
      <c r="D23" s="215"/>
      <c r="E23" s="215"/>
    </row>
    <row r="25" spans="1:5" x14ac:dyDescent="0.35">
      <c r="B25" s="215" t="s">
        <v>199</v>
      </c>
      <c r="C25" s="215"/>
      <c r="D25" s="215"/>
      <c r="E25" s="215"/>
    </row>
    <row r="26" spans="1:5" x14ac:dyDescent="0.35">
      <c r="B26" s="179"/>
      <c r="C26" s="179"/>
      <c r="D26" s="179"/>
      <c r="E26" s="179"/>
    </row>
    <row r="27" spans="1:5" x14ac:dyDescent="0.35">
      <c r="B27" s="179" t="s">
        <v>356</v>
      </c>
      <c r="C27" s="179"/>
      <c r="D27" s="179"/>
      <c r="E27" s="179"/>
    </row>
    <row r="29" spans="1:5" x14ac:dyDescent="0.35">
      <c r="B29" s="215" t="s">
        <v>200</v>
      </c>
      <c r="C29" s="215"/>
      <c r="D29" s="215"/>
      <c r="E29" s="215"/>
    </row>
    <row r="31" spans="1:5" x14ac:dyDescent="0.35">
      <c r="B31" s="215" t="s">
        <v>240</v>
      </c>
      <c r="C31" s="215"/>
      <c r="D31" s="215"/>
      <c r="E31" s="215"/>
    </row>
    <row r="33" spans="2:5" x14ac:dyDescent="0.35">
      <c r="B33" s="215" t="s">
        <v>248</v>
      </c>
      <c r="C33" s="215"/>
      <c r="D33" s="215"/>
      <c r="E33" s="215"/>
    </row>
    <row r="34" spans="2:5" x14ac:dyDescent="0.35">
      <c r="B34" s="179"/>
      <c r="C34" s="179"/>
      <c r="D34" s="179"/>
      <c r="E34" s="179"/>
    </row>
    <row r="35" spans="2:5" x14ac:dyDescent="0.35">
      <c r="B35" s="215" t="s">
        <v>329</v>
      </c>
      <c r="C35" s="215"/>
      <c r="D35" s="215"/>
      <c r="E35" s="215"/>
    </row>
    <row r="37" spans="2:5" x14ac:dyDescent="0.35">
      <c r="B37" s="215" t="s">
        <v>276</v>
      </c>
      <c r="C37" s="215"/>
      <c r="D37" s="215"/>
      <c r="E37" s="215"/>
    </row>
    <row r="39" spans="2:5" x14ac:dyDescent="0.35">
      <c r="B39" s="215" t="s">
        <v>318</v>
      </c>
      <c r="C39" s="215"/>
      <c r="D39" s="215"/>
      <c r="E39" s="215"/>
    </row>
  </sheetData>
  <mergeCells count="12">
    <mergeCell ref="B39:E39"/>
    <mergeCell ref="B29:E29"/>
    <mergeCell ref="B31:E31"/>
    <mergeCell ref="B33:E33"/>
    <mergeCell ref="B37:E37"/>
    <mergeCell ref="B35:E35"/>
    <mergeCell ref="B25:E25"/>
    <mergeCell ref="A1:A2"/>
    <mergeCell ref="A14:H14"/>
    <mergeCell ref="B19:D19"/>
    <mergeCell ref="B21:E21"/>
    <mergeCell ref="B23:E23"/>
  </mergeCells>
  <hyperlinks>
    <hyperlink ref="B3" r:id="rId1" display="www.dakan.cz" xr:uid="{00000000-0004-0000-0000-000000000000}"/>
    <hyperlink ref="B19" location="Elektřina!A1" display="Pomůcka k účtování elektřiny" xr:uid="{00000000-0004-0000-0000-000001000000}"/>
    <hyperlink ref="B21" location="'Energie a nájemníci'!A1" display="Pomůcka k vyúčtování energií s nájemníky" xr:uid="{00000000-0004-0000-0000-000002000000}"/>
    <hyperlink ref="B23" location="'Opravné položky'!A1" display="Pomůcka k výpočtu opravných položek" xr:uid="{00000000-0004-0000-0000-000003000000}"/>
    <hyperlink ref="B25" location="'Daň z příjmů'!A1" display="Pomůcka k výpočtu daně z příjmů" xr:uid="{00000000-0004-0000-0000-000004000000}"/>
    <hyperlink ref="B29" location="'Obrat DPH'!A1" display="Pomůcka ke sledování obratu DPH" xr:uid="{00000000-0004-0000-0000-000005000000}"/>
    <hyperlink ref="B31" location="'Obrat DPH'!A1" display="Pomůcka ke sledování obratu DPH" xr:uid="{00000000-0004-0000-0000-000006000000}"/>
    <hyperlink ref="B31:E31" location="Obratovka!A1" display="Vazby účtů obratové předvahy" xr:uid="{00000000-0004-0000-0000-000007000000}"/>
    <hyperlink ref="B33" location="'Obrat DPH'!A1" display="Pomůcka ke sledování obratu DPH" xr:uid="{00000000-0004-0000-0000-000008000000}"/>
    <hyperlink ref="B33:E33" location="RH!A1" display="Hodnota vyřazení  X  výnos z prodeje" xr:uid="{00000000-0004-0000-0000-000009000000}"/>
    <hyperlink ref="B37" location="'Obrat DPH'!A1" display="Pomůcka ke sledování obratu DPH" xr:uid="{00000000-0004-0000-0000-00000A000000}"/>
    <hyperlink ref="B37:E37" location="Dotace!A1" display="Dotace - přehled zaúčtování" xr:uid="{00000000-0004-0000-0000-00000B000000}"/>
    <hyperlink ref="B39" location="'Obrat DPH'!A1" display="Pomůcka ke sledování obratu DPH" xr:uid="{00000000-0004-0000-0000-00000C000000}"/>
    <hyperlink ref="B39:E39" location="'VPP úřad práce'!A1" display="Dotace Úřad práce- VPP (veřejně prospěšné práce)" xr:uid="{00000000-0004-0000-0000-00000D000000}"/>
    <hyperlink ref="B35" location="'Obrat DPH'!A1" display="Pomůcka ke sledování obratu DPH" xr:uid="{00000000-0004-0000-0000-00000E000000}"/>
    <hyperlink ref="B35:E35" location="'RH účto'!A1" display="Reálná hodnota - účtování" xr:uid="{00000000-0004-0000-0000-00000F000000}"/>
    <hyperlink ref="B27" location="'Daň z příjmu-účto'!A1" display="Daň z příjmu - účtování" xr:uid="{00000000-0004-0000-0000-000010000000}"/>
  </hyperlinks>
  <pageMargins left="0.7" right="0.7" top="0.91666666666666663" bottom="0.78740157499999996" header="0.3" footer="0.3"/>
  <pageSetup paperSize="9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39997558519241921"/>
  </sheetPr>
  <dimension ref="A1:D22"/>
  <sheetViews>
    <sheetView workbookViewId="0">
      <selection activeCell="G20" sqref="G20"/>
    </sheetView>
  </sheetViews>
  <sheetFormatPr defaultRowHeight="14.5" x14ac:dyDescent="0.35"/>
  <cols>
    <col min="1" max="1" width="21.453125" customWidth="1"/>
    <col min="2" max="2" width="8" customWidth="1"/>
    <col min="3" max="3" width="10.26953125" customWidth="1"/>
  </cols>
  <sheetData>
    <row r="1" spans="1:4" x14ac:dyDescent="0.35">
      <c r="A1" s="89" t="s">
        <v>333</v>
      </c>
    </row>
    <row r="3" spans="1:4" ht="15" thickBot="1" x14ac:dyDescent="0.4">
      <c r="A3" s="89" t="s">
        <v>330</v>
      </c>
    </row>
    <row r="4" spans="1:4" x14ac:dyDescent="0.35">
      <c r="A4" s="200" t="s">
        <v>332</v>
      </c>
      <c r="B4" s="201"/>
      <c r="C4" s="202">
        <v>1000000</v>
      </c>
      <c r="D4" s="63"/>
    </row>
    <row r="5" spans="1:4" x14ac:dyDescent="0.35">
      <c r="A5" s="203" t="s">
        <v>319</v>
      </c>
      <c r="C5" s="204">
        <v>300000</v>
      </c>
      <c r="D5" s="63"/>
    </row>
    <row r="6" spans="1:4" x14ac:dyDescent="0.35">
      <c r="A6" s="203" t="s">
        <v>320</v>
      </c>
      <c r="C6" s="204">
        <v>700000</v>
      </c>
      <c r="D6" s="63"/>
    </row>
    <row r="7" spans="1:4" x14ac:dyDescent="0.35">
      <c r="A7" s="203" t="s">
        <v>321</v>
      </c>
      <c r="C7" s="205">
        <v>500000</v>
      </c>
      <c r="D7" s="63"/>
    </row>
    <row r="8" spans="1:4" ht="15" thickBot="1" x14ac:dyDescent="0.4">
      <c r="A8" s="206" t="s">
        <v>322</v>
      </c>
      <c r="B8" s="207"/>
      <c r="C8" s="208">
        <v>500000</v>
      </c>
      <c r="D8" s="63"/>
    </row>
    <row r="9" spans="1:4" x14ac:dyDescent="0.35">
      <c r="C9" s="63"/>
      <c r="D9" s="63"/>
    </row>
    <row r="10" spans="1:4" x14ac:dyDescent="0.35">
      <c r="A10" s="89" t="s">
        <v>331</v>
      </c>
      <c r="C10" s="63"/>
      <c r="D10" s="63"/>
    </row>
    <row r="11" spans="1:4" x14ac:dyDescent="0.35">
      <c r="B11" s="180" t="s">
        <v>25</v>
      </c>
      <c r="C11" s="180" t="s">
        <v>26</v>
      </c>
      <c r="D11" s="180" t="s">
        <v>324</v>
      </c>
    </row>
    <row r="12" spans="1:4" x14ac:dyDescent="0.35">
      <c r="A12" s="16" t="s">
        <v>323</v>
      </c>
      <c r="B12" s="91" t="s">
        <v>208</v>
      </c>
      <c r="C12" s="20">
        <v>300000</v>
      </c>
      <c r="D12" s="20"/>
    </row>
    <row r="13" spans="1:4" x14ac:dyDescent="0.35">
      <c r="A13" s="16"/>
      <c r="B13" s="91" t="s">
        <v>205</v>
      </c>
      <c r="C13" s="20"/>
      <c r="D13" s="130">
        <v>500000</v>
      </c>
    </row>
    <row r="14" spans="1:4" x14ac:dyDescent="0.35">
      <c r="A14" s="16" t="s">
        <v>325</v>
      </c>
      <c r="B14" s="91">
        <v>407</v>
      </c>
      <c r="C14" s="20">
        <v>200000</v>
      </c>
      <c r="D14" s="20"/>
    </row>
    <row r="15" spans="1:4" x14ac:dyDescent="0.35">
      <c r="A15" s="16"/>
      <c r="B15" s="91"/>
      <c r="C15" s="20"/>
      <c r="D15" s="20"/>
    </row>
    <row r="16" spans="1:4" x14ac:dyDescent="0.35">
      <c r="A16" s="16" t="s">
        <v>326</v>
      </c>
      <c r="B16" s="91">
        <v>553</v>
      </c>
      <c r="C16" s="20">
        <v>500000</v>
      </c>
      <c r="D16" s="20"/>
    </row>
    <row r="17" spans="1:4" x14ac:dyDescent="0.35">
      <c r="A17" s="16"/>
      <c r="B17" s="91" t="s">
        <v>205</v>
      </c>
      <c r="C17" s="20"/>
      <c r="D17" s="20">
        <v>500000</v>
      </c>
    </row>
    <row r="18" spans="1:4" x14ac:dyDescent="0.35">
      <c r="A18" s="16" t="s">
        <v>327</v>
      </c>
      <c r="B18" s="91">
        <v>407</v>
      </c>
      <c r="C18" s="20"/>
      <c r="D18" s="20">
        <v>200000</v>
      </c>
    </row>
    <row r="19" spans="1:4" ht="29" x14ac:dyDescent="0.35">
      <c r="A19" s="181" t="s">
        <v>334</v>
      </c>
      <c r="B19" s="91">
        <v>564</v>
      </c>
      <c r="C19" s="20">
        <v>200000</v>
      </c>
      <c r="D19" s="20"/>
    </row>
    <row r="20" spans="1:4" x14ac:dyDescent="0.35">
      <c r="A20" s="16"/>
      <c r="B20" s="91"/>
      <c r="C20" s="20"/>
      <c r="D20" s="20"/>
    </row>
    <row r="21" spans="1:4" x14ac:dyDescent="0.35">
      <c r="A21" s="16" t="s">
        <v>328</v>
      </c>
      <c r="B21" s="91">
        <v>311</v>
      </c>
      <c r="C21" s="20">
        <v>500000</v>
      </c>
      <c r="D21" s="20"/>
    </row>
    <row r="22" spans="1:4" x14ac:dyDescent="0.35">
      <c r="A22" s="16"/>
      <c r="B22" s="91">
        <v>646</v>
      </c>
      <c r="C22" s="20"/>
      <c r="D22" s="182">
        <v>500000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  <pageSetUpPr fitToPage="1"/>
  </sheetPr>
  <dimension ref="A1:M21"/>
  <sheetViews>
    <sheetView zoomScaleNormal="100" workbookViewId="0"/>
  </sheetViews>
  <sheetFormatPr defaultRowHeight="14.5" x14ac:dyDescent="0.35"/>
  <cols>
    <col min="1" max="1" width="29.453125" customWidth="1"/>
    <col min="2" max="2" width="11.26953125" style="79" customWidth="1"/>
    <col min="3" max="3" width="12" style="62" customWidth="1"/>
    <col min="4" max="4" width="11.7265625" style="63" customWidth="1"/>
    <col min="5" max="5" width="2.54296875" customWidth="1"/>
    <col min="6" max="6" width="10.81640625" customWidth="1"/>
    <col min="9" max="9" width="2.26953125" customWidth="1"/>
  </cols>
  <sheetData>
    <row r="1" spans="1:13" x14ac:dyDescent="0.35">
      <c r="A1" s="89" t="s">
        <v>275</v>
      </c>
      <c r="B1" s="63"/>
      <c r="C1" s="63"/>
      <c r="E1" s="63"/>
      <c r="F1" s="63"/>
      <c r="G1" s="63"/>
      <c r="H1" s="63"/>
      <c r="I1" s="63"/>
      <c r="J1" s="63"/>
      <c r="K1" s="63"/>
      <c r="L1" s="63"/>
    </row>
    <row r="2" spans="1:13" x14ac:dyDescent="0.35">
      <c r="B2" s="63"/>
      <c r="C2" s="63"/>
      <c r="E2" s="63"/>
      <c r="F2" s="63" t="s">
        <v>26</v>
      </c>
      <c r="G2" s="63"/>
      <c r="H2" s="63"/>
      <c r="I2" s="63"/>
      <c r="J2" s="63"/>
      <c r="K2" s="63"/>
      <c r="L2" s="63"/>
      <c r="M2" s="115" t="s">
        <v>249</v>
      </c>
    </row>
    <row r="3" spans="1:13" ht="29.5" thickBot="1" x14ac:dyDescent="0.4">
      <c r="A3" s="93" t="s">
        <v>250</v>
      </c>
      <c r="B3" s="116" t="s">
        <v>251</v>
      </c>
      <c r="C3" s="116" t="s">
        <v>252</v>
      </c>
      <c r="D3" s="117" t="s">
        <v>253</v>
      </c>
      <c r="E3" s="118"/>
      <c r="F3" s="119" t="s">
        <v>254</v>
      </c>
      <c r="G3" s="94" t="s">
        <v>255</v>
      </c>
      <c r="H3" s="94" t="s">
        <v>256</v>
      </c>
      <c r="I3" s="94"/>
      <c r="J3" s="94" t="s">
        <v>257</v>
      </c>
      <c r="K3" s="94" t="s">
        <v>258</v>
      </c>
      <c r="L3" s="94" t="s">
        <v>259</v>
      </c>
      <c r="M3" s="94" t="s">
        <v>260</v>
      </c>
    </row>
    <row r="4" spans="1:13" ht="15" thickTop="1" x14ac:dyDescent="0.35">
      <c r="A4" s="16" t="s">
        <v>261</v>
      </c>
      <c r="B4" s="20">
        <v>29500</v>
      </c>
      <c r="C4" s="120" t="s">
        <v>262</v>
      </c>
      <c r="D4" s="129">
        <v>100</v>
      </c>
      <c r="E4" s="63"/>
      <c r="F4" s="122">
        <v>29500</v>
      </c>
      <c r="G4" s="123">
        <v>0</v>
      </c>
      <c r="H4" s="95">
        <v>0</v>
      </c>
      <c r="I4" s="96"/>
      <c r="J4" s="122">
        <v>0</v>
      </c>
      <c r="K4" s="123">
        <v>29500</v>
      </c>
      <c r="L4" s="123">
        <v>0</v>
      </c>
      <c r="M4" s="124"/>
    </row>
    <row r="5" spans="1:13" x14ac:dyDescent="0.35">
      <c r="A5" s="16" t="s">
        <v>263</v>
      </c>
      <c r="B5" s="20">
        <v>30000</v>
      </c>
      <c r="C5" s="120" t="s">
        <v>262</v>
      </c>
      <c r="D5" s="129">
        <v>100</v>
      </c>
      <c r="E5" s="63"/>
      <c r="F5" s="125">
        <v>29500</v>
      </c>
      <c r="G5" s="20">
        <v>0</v>
      </c>
      <c r="H5" s="97">
        <v>500</v>
      </c>
      <c r="I5" s="96"/>
      <c r="J5" s="125">
        <v>0</v>
      </c>
      <c r="K5" s="20">
        <v>30000</v>
      </c>
      <c r="L5" s="20">
        <v>0</v>
      </c>
      <c r="M5" s="16"/>
    </row>
    <row r="6" spans="1:13" x14ac:dyDescent="0.35">
      <c r="A6" s="16" t="s">
        <v>264</v>
      </c>
      <c r="B6" s="20">
        <v>25000</v>
      </c>
      <c r="C6" s="120" t="s">
        <v>262</v>
      </c>
      <c r="D6" s="129">
        <v>100</v>
      </c>
      <c r="E6" s="63"/>
      <c r="F6" s="125">
        <v>29500</v>
      </c>
      <c r="G6" s="20">
        <v>0</v>
      </c>
      <c r="H6" s="97">
        <v>0</v>
      </c>
      <c r="I6" s="96"/>
      <c r="J6" s="125">
        <v>4500</v>
      </c>
      <c r="K6" s="20">
        <v>25000</v>
      </c>
      <c r="L6" s="20">
        <v>0</v>
      </c>
      <c r="M6" s="16"/>
    </row>
    <row r="7" spans="1:13" x14ac:dyDescent="0.35">
      <c r="A7" s="16" t="s">
        <v>265</v>
      </c>
      <c r="B7" s="20">
        <v>30000</v>
      </c>
      <c r="C7" s="120" t="s">
        <v>262</v>
      </c>
      <c r="D7" s="129">
        <v>100</v>
      </c>
      <c r="E7" s="63"/>
      <c r="F7" s="125">
        <v>20000</v>
      </c>
      <c r="G7" s="20">
        <v>0</v>
      </c>
      <c r="H7" s="97">
        <v>10000</v>
      </c>
      <c r="I7" s="96"/>
      <c r="J7" s="125">
        <v>0</v>
      </c>
      <c r="K7" s="20">
        <v>30000</v>
      </c>
      <c r="L7" s="20">
        <v>0</v>
      </c>
      <c r="M7" s="16"/>
    </row>
    <row r="8" spans="1:13" x14ac:dyDescent="0.35">
      <c r="A8" s="16" t="s">
        <v>266</v>
      </c>
      <c r="B8" s="20">
        <v>200000</v>
      </c>
      <c r="C8" s="120" t="s">
        <v>267</v>
      </c>
      <c r="D8" s="129">
        <v>80</v>
      </c>
      <c r="E8" s="63"/>
      <c r="F8" s="125">
        <v>100000</v>
      </c>
      <c r="G8" s="20">
        <v>160000</v>
      </c>
      <c r="H8" s="97"/>
      <c r="I8" s="96"/>
      <c r="J8" s="125">
        <v>100000</v>
      </c>
      <c r="K8" s="20"/>
      <c r="L8" s="20">
        <v>160000</v>
      </c>
      <c r="M8" s="16"/>
    </row>
    <row r="9" spans="1:13" x14ac:dyDescent="0.35">
      <c r="A9" s="16" t="s">
        <v>268</v>
      </c>
      <c r="B9" s="20">
        <v>200000</v>
      </c>
      <c r="C9" s="120" t="s">
        <v>262</v>
      </c>
      <c r="D9" s="129">
        <v>80</v>
      </c>
      <c r="E9" s="63"/>
      <c r="F9" s="125">
        <v>100000</v>
      </c>
      <c r="G9" s="20"/>
      <c r="H9" s="97">
        <v>60000</v>
      </c>
      <c r="I9" s="96"/>
      <c r="J9" s="125"/>
      <c r="K9" s="20"/>
      <c r="L9" s="20">
        <v>160000</v>
      </c>
      <c r="M9" s="16"/>
    </row>
    <row r="10" spans="1:13" x14ac:dyDescent="0.35">
      <c r="A10" s="16" t="s">
        <v>269</v>
      </c>
      <c r="B10" s="20">
        <v>0</v>
      </c>
      <c r="C10" s="120" t="s">
        <v>267</v>
      </c>
      <c r="D10" s="129">
        <v>80</v>
      </c>
      <c r="E10" s="63"/>
      <c r="F10" s="125">
        <v>100000</v>
      </c>
      <c r="G10" s="20"/>
      <c r="H10" s="97"/>
      <c r="I10" s="96"/>
      <c r="J10" s="125">
        <v>100000</v>
      </c>
      <c r="K10" s="20"/>
      <c r="L10" s="20"/>
      <c r="M10" s="16"/>
    </row>
    <row r="11" spans="1:13" x14ac:dyDescent="0.35">
      <c r="A11" s="16" t="s">
        <v>270</v>
      </c>
      <c r="B11" s="20">
        <v>150000</v>
      </c>
      <c r="C11" s="120" t="s">
        <v>262</v>
      </c>
      <c r="D11" s="129">
        <v>80</v>
      </c>
      <c r="E11" s="63"/>
      <c r="F11" s="125">
        <v>160000</v>
      </c>
      <c r="G11" s="20"/>
      <c r="H11" s="97"/>
      <c r="I11" s="96"/>
      <c r="J11" s="125"/>
      <c r="K11" s="20"/>
      <c r="L11" s="20">
        <v>120000</v>
      </c>
      <c r="M11" s="20">
        <v>40000</v>
      </c>
    </row>
    <row r="12" spans="1:13" x14ac:dyDescent="0.35">
      <c r="A12" s="16"/>
      <c r="B12" s="20"/>
      <c r="C12" s="120"/>
      <c r="D12" s="129"/>
      <c r="E12" s="63"/>
      <c r="F12" s="125"/>
      <c r="G12" s="20"/>
      <c r="H12" s="97"/>
      <c r="I12" s="96"/>
      <c r="J12" s="125"/>
      <c r="K12" s="20"/>
      <c r="L12" s="20"/>
      <c r="M12" s="20"/>
    </row>
    <row r="13" spans="1:13" x14ac:dyDescent="0.35">
      <c r="A13" s="16"/>
      <c r="B13" s="20"/>
      <c r="C13" s="120"/>
      <c r="D13" s="129"/>
      <c r="E13" s="63"/>
      <c r="F13" s="125"/>
      <c r="G13" s="20"/>
      <c r="H13" s="97"/>
      <c r="I13" s="96"/>
      <c r="J13" s="125"/>
      <c r="K13" s="20"/>
      <c r="L13" s="20"/>
      <c r="M13" s="20"/>
    </row>
    <row r="14" spans="1:13" x14ac:dyDescent="0.35">
      <c r="A14" s="16"/>
      <c r="B14" s="20"/>
      <c r="C14" s="20"/>
      <c r="D14" s="121"/>
      <c r="E14" s="63"/>
      <c r="F14" s="125"/>
      <c r="G14" s="20"/>
      <c r="H14" s="97"/>
      <c r="I14" s="96"/>
      <c r="J14" s="125"/>
      <c r="K14" s="20"/>
      <c r="L14" s="20"/>
      <c r="M14" s="16"/>
    </row>
    <row r="15" spans="1:13" x14ac:dyDescent="0.35">
      <c r="A15" s="98" t="s">
        <v>9</v>
      </c>
      <c r="B15" s="126" t="s">
        <v>17</v>
      </c>
      <c r="C15" s="126" t="s">
        <v>17</v>
      </c>
      <c r="D15" s="100" t="s">
        <v>17</v>
      </c>
      <c r="E15" s="127"/>
      <c r="F15" s="128">
        <f t="shared" ref="F15:M15" si="0">SUM(F4:F14)</f>
        <v>568500</v>
      </c>
      <c r="G15" s="126">
        <f t="shared" si="0"/>
        <v>160000</v>
      </c>
      <c r="H15" s="99">
        <f t="shared" si="0"/>
        <v>70500</v>
      </c>
      <c r="I15" s="96"/>
      <c r="J15" s="128">
        <f t="shared" si="0"/>
        <v>204500</v>
      </c>
      <c r="K15" s="126">
        <f t="shared" si="0"/>
        <v>114500</v>
      </c>
      <c r="L15" s="126">
        <f t="shared" si="0"/>
        <v>440000</v>
      </c>
      <c r="M15" s="126">
        <f t="shared" si="0"/>
        <v>40000</v>
      </c>
    </row>
    <row r="16" spans="1:13" x14ac:dyDescent="0.35">
      <c r="B16" s="63"/>
      <c r="C16" s="63"/>
      <c r="E16" s="63"/>
      <c r="F16" s="63"/>
      <c r="G16" s="63"/>
      <c r="H16" s="63"/>
      <c r="I16" s="63"/>
      <c r="J16" s="63"/>
      <c r="K16" s="63"/>
      <c r="L16" s="63"/>
    </row>
    <row r="17" spans="1:12" x14ac:dyDescent="0.35">
      <c r="A17" t="s">
        <v>271</v>
      </c>
      <c r="B17" s="63"/>
      <c r="C17" s="63"/>
      <c r="E17" s="63"/>
      <c r="F17" s="63"/>
      <c r="G17" s="63"/>
      <c r="H17" s="63"/>
      <c r="I17" s="63"/>
      <c r="J17" s="63"/>
      <c r="K17" s="63"/>
      <c r="L17" s="63"/>
    </row>
    <row r="18" spans="1:12" x14ac:dyDescent="0.35">
      <c r="A18" t="s">
        <v>272</v>
      </c>
      <c r="B18" s="63"/>
      <c r="C18" s="63"/>
      <c r="E18" s="63"/>
      <c r="F18" s="63"/>
      <c r="G18" s="63"/>
      <c r="H18" s="63"/>
      <c r="I18" s="63"/>
      <c r="J18" s="63"/>
      <c r="K18" s="63"/>
      <c r="L18" s="63"/>
    </row>
    <row r="19" spans="1:12" x14ac:dyDescent="0.35">
      <c r="A19" t="s">
        <v>273</v>
      </c>
      <c r="B19" s="63"/>
      <c r="C19" s="63"/>
      <c r="E19" s="63"/>
      <c r="F19" s="63"/>
      <c r="G19" s="63"/>
      <c r="H19" s="63"/>
      <c r="I19" s="63"/>
      <c r="J19" s="63"/>
      <c r="K19" s="63"/>
      <c r="L19" s="63"/>
    </row>
    <row r="20" spans="1:12" x14ac:dyDescent="0.35">
      <c r="A20" t="s">
        <v>274</v>
      </c>
      <c r="B20" s="63"/>
      <c r="C20" s="63"/>
      <c r="E20" s="63"/>
      <c r="F20" s="63"/>
      <c r="G20" s="63"/>
      <c r="H20" s="63"/>
      <c r="I20" s="63"/>
      <c r="J20" s="63"/>
      <c r="K20" s="63"/>
      <c r="L20" s="63"/>
    </row>
    <row r="21" spans="1:12" x14ac:dyDescent="0.35">
      <c r="B21" s="63"/>
      <c r="C21" s="63"/>
      <c r="E21" s="63"/>
      <c r="F21" s="63"/>
      <c r="G21" s="63"/>
      <c r="H21" s="63"/>
      <c r="I21" s="63"/>
      <c r="J21" s="63"/>
      <c r="K21" s="63"/>
      <c r="L21" s="63"/>
    </row>
  </sheetData>
  <pageMargins left="0.7" right="0.7" top="0.95833333333333337" bottom="0.78740157499999996" header="0.3" footer="0.3"/>
  <pageSetup paperSize="9" scale="94" orientation="landscape" verticalDpi="0" r:id="rId1"/>
  <headerFooter>
    <oddHeader xml:space="preserve">&amp;L&amp;8Dakan poradenská s.r.o.   *   Pod  Dubovkou 198 / 9  *  30100 Plzeň     
IČ: 290 96 642           *        zapsaná  v  OR  u  KS  v  Plzni,  C / 24494     
www.dakan.cz * e-mail: david.vicar@dakan.cz * tel.725.004.430     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59999389629810485"/>
  </sheetPr>
  <dimension ref="A1:H70"/>
  <sheetViews>
    <sheetView workbookViewId="0">
      <selection activeCell="G20" sqref="G20"/>
    </sheetView>
  </sheetViews>
  <sheetFormatPr defaultRowHeight="14.5" x14ac:dyDescent="0.35"/>
  <cols>
    <col min="1" max="1" width="37.54296875" bestFit="1" customWidth="1"/>
    <col min="2" max="2" width="10.1796875" bestFit="1" customWidth="1"/>
    <col min="3" max="3" width="6.81640625" bestFit="1" customWidth="1"/>
    <col min="4" max="4" width="5" bestFit="1" customWidth="1"/>
    <col min="5" max="5" width="11.26953125" customWidth="1"/>
    <col min="6" max="6" width="11.453125" customWidth="1"/>
    <col min="7" max="7" width="9.1796875" style="63" customWidth="1"/>
  </cols>
  <sheetData>
    <row r="1" spans="1:8" x14ac:dyDescent="0.35">
      <c r="A1" s="89" t="s">
        <v>302</v>
      </c>
    </row>
    <row r="3" spans="1:8" x14ac:dyDescent="0.35">
      <c r="A3" s="157" t="s">
        <v>317</v>
      </c>
      <c r="B3" s="154"/>
      <c r="C3" s="154"/>
      <c r="D3" s="154"/>
      <c r="E3" s="164" t="s">
        <v>279</v>
      </c>
      <c r="F3" s="154"/>
      <c r="G3" s="155"/>
    </row>
    <row r="4" spans="1:8" x14ac:dyDescent="0.35">
      <c r="A4" s="161" t="s">
        <v>304</v>
      </c>
      <c r="B4" s="63"/>
      <c r="C4" s="63"/>
      <c r="D4" s="63"/>
      <c r="E4">
        <v>13234</v>
      </c>
      <c r="F4" t="s">
        <v>303</v>
      </c>
      <c r="G4" s="150"/>
    </row>
    <row r="5" spans="1:8" x14ac:dyDescent="0.35">
      <c r="A5" s="162" t="s">
        <v>305</v>
      </c>
      <c r="B5" s="163"/>
      <c r="C5" s="163"/>
      <c r="D5" s="163"/>
      <c r="E5" s="152">
        <v>13101</v>
      </c>
      <c r="F5" s="152" t="s">
        <v>309</v>
      </c>
      <c r="G5" s="153"/>
    </row>
    <row r="7" spans="1:8" x14ac:dyDescent="0.35">
      <c r="A7" s="159" t="s">
        <v>306</v>
      </c>
    </row>
    <row r="8" spans="1:8" x14ac:dyDescent="0.35">
      <c r="A8" s="159" t="s">
        <v>307</v>
      </c>
    </row>
    <row r="9" spans="1:8" x14ac:dyDescent="0.35">
      <c r="A9" s="159" t="s">
        <v>308</v>
      </c>
    </row>
    <row r="10" spans="1:8" x14ac:dyDescent="0.35">
      <c r="A10" s="159" t="s">
        <v>311</v>
      </c>
    </row>
    <row r="11" spans="1:8" x14ac:dyDescent="0.35">
      <c r="A11" s="159" t="s">
        <v>316</v>
      </c>
    </row>
    <row r="12" spans="1:8" x14ac:dyDescent="0.35">
      <c r="A12" s="159"/>
    </row>
    <row r="13" spans="1:8" x14ac:dyDescent="0.35">
      <c r="A13" s="132" t="s">
        <v>336</v>
      </c>
      <c r="B13" s="131"/>
      <c r="C13" s="131"/>
      <c r="D13" s="131"/>
      <c r="E13" s="133"/>
      <c r="F13" s="131"/>
      <c r="G13" s="134"/>
      <c r="H13" s="131"/>
    </row>
    <row r="14" spans="1:8" x14ac:dyDescent="0.35">
      <c r="A14" s="148" t="s">
        <v>335</v>
      </c>
      <c r="B14" s="193" t="s">
        <v>299</v>
      </c>
      <c r="C14" s="193" t="s">
        <v>287</v>
      </c>
      <c r="D14" s="193" t="s">
        <v>288</v>
      </c>
      <c r="E14" s="194" t="s">
        <v>279</v>
      </c>
      <c r="F14" s="193"/>
      <c r="G14" s="173">
        <v>8851</v>
      </c>
      <c r="H14" s="132"/>
    </row>
    <row r="15" spans="1:8" x14ac:dyDescent="0.35">
      <c r="A15" s="139" t="s">
        <v>280</v>
      </c>
      <c r="B15" s="131"/>
      <c r="C15" s="131"/>
      <c r="D15" s="131"/>
      <c r="E15" s="131"/>
      <c r="F15" s="131"/>
      <c r="G15" s="140">
        <v>8851</v>
      </c>
      <c r="H15" s="132"/>
    </row>
    <row r="16" spans="1:8" x14ac:dyDescent="0.35">
      <c r="A16" s="195" t="s">
        <v>281</v>
      </c>
      <c r="B16" s="196" t="s">
        <v>282</v>
      </c>
      <c r="C16" s="196">
        <v>33</v>
      </c>
      <c r="D16" s="196">
        <v>5</v>
      </c>
      <c r="E16" s="195">
        <v>13234</v>
      </c>
      <c r="F16" s="197">
        <v>0.85</v>
      </c>
      <c r="G16" s="198">
        <v>7523</v>
      </c>
      <c r="H16" s="132"/>
    </row>
    <row r="17" spans="1:8" x14ac:dyDescent="0.35">
      <c r="A17" s="195" t="s">
        <v>283</v>
      </c>
      <c r="B17" s="199" t="s">
        <v>282</v>
      </c>
      <c r="C17" s="199">
        <v>33</v>
      </c>
      <c r="D17" s="199">
        <v>1</v>
      </c>
      <c r="E17" s="195">
        <v>13234</v>
      </c>
      <c r="F17" s="197">
        <v>0.15</v>
      </c>
      <c r="G17" s="198">
        <v>1328</v>
      </c>
      <c r="H17" s="132"/>
    </row>
    <row r="18" spans="1:8" x14ac:dyDescent="0.35">
      <c r="A18" s="174" t="s">
        <v>284</v>
      </c>
      <c r="B18" s="144"/>
      <c r="C18" s="144"/>
      <c r="D18" s="144"/>
      <c r="E18" s="144"/>
      <c r="F18" s="144"/>
      <c r="G18" s="145">
        <v>0</v>
      </c>
      <c r="H18" s="132"/>
    </row>
    <row r="19" spans="1:8" x14ac:dyDescent="0.35">
      <c r="A19" s="148" t="s">
        <v>292</v>
      </c>
      <c r="B19" s="137"/>
      <c r="C19" s="137"/>
      <c r="D19" s="137"/>
      <c r="E19" s="138" t="s">
        <v>279</v>
      </c>
      <c r="F19" s="137"/>
      <c r="G19" s="173">
        <v>2213</v>
      </c>
      <c r="H19" s="132"/>
    </row>
    <row r="20" spans="1:8" x14ac:dyDescent="0.35">
      <c r="A20" s="139" t="s">
        <v>280</v>
      </c>
      <c r="B20" s="131"/>
      <c r="C20" s="131"/>
      <c r="D20" s="131"/>
      <c r="E20" s="131"/>
      <c r="F20" s="131"/>
      <c r="G20" s="140">
        <v>1869</v>
      </c>
      <c r="H20" s="132"/>
    </row>
    <row r="21" spans="1:8" x14ac:dyDescent="0.35">
      <c r="A21" s="195" t="s">
        <v>281</v>
      </c>
      <c r="B21" s="196" t="s">
        <v>285</v>
      </c>
      <c r="C21" s="196">
        <v>33</v>
      </c>
      <c r="D21" s="196">
        <v>5</v>
      </c>
      <c r="E21" s="195">
        <v>13234</v>
      </c>
      <c r="F21" s="197">
        <v>0.85</v>
      </c>
      <c r="G21" s="198">
        <v>1589</v>
      </c>
      <c r="H21" s="132"/>
    </row>
    <row r="22" spans="1:8" x14ac:dyDescent="0.35">
      <c r="A22" s="195" t="s">
        <v>283</v>
      </c>
      <c r="B22" s="199" t="s">
        <v>285</v>
      </c>
      <c r="C22" s="199">
        <v>33</v>
      </c>
      <c r="D22" s="199">
        <v>1</v>
      </c>
      <c r="E22" s="195">
        <v>13234</v>
      </c>
      <c r="F22" s="197">
        <v>0.15</v>
      </c>
      <c r="G22" s="198">
        <v>280</v>
      </c>
      <c r="H22" s="132"/>
    </row>
    <row r="23" spans="1:8" x14ac:dyDescent="0.35">
      <c r="A23" s="174" t="s">
        <v>284</v>
      </c>
      <c r="B23" s="146"/>
      <c r="C23" s="146"/>
      <c r="D23" s="146"/>
      <c r="E23" s="144"/>
      <c r="F23" s="147"/>
      <c r="G23" s="145">
        <v>344</v>
      </c>
      <c r="H23" s="132"/>
    </row>
    <row r="24" spans="1:8" x14ac:dyDescent="0.35">
      <c r="A24" s="148" t="s">
        <v>293</v>
      </c>
      <c r="B24" s="137"/>
      <c r="C24" s="137"/>
      <c r="D24" s="137"/>
      <c r="E24" s="137"/>
      <c r="F24" s="137"/>
      <c r="G24" s="173">
        <v>796</v>
      </c>
      <c r="H24" s="132"/>
    </row>
    <row r="25" spans="1:8" x14ac:dyDescent="0.35">
      <c r="A25" s="139" t="s">
        <v>280</v>
      </c>
      <c r="B25" s="131"/>
      <c r="C25" s="131"/>
      <c r="D25" s="131"/>
      <c r="E25" s="131"/>
      <c r="F25" s="131"/>
      <c r="G25" s="140">
        <v>0</v>
      </c>
      <c r="H25" s="132"/>
    </row>
    <row r="26" spans="1:8" x14ac:dyDescent="0.35">
      <c r="A26" s="195" t="s">
        <v>281</v>
      </c>
      <c r="B26" s="196" t="s">
        <v>286</v>
      </c>
      <c r="C26" s="196">
        <v>33</v>
      </c>
      <c r="D26" s="196">
        <v>5</v>
      </c>
      <c r="E26" s="195">
        <v>13234</v>
      </c>
      <c r="F26" s="197">
        <v>0.85</v>
      </c>
      <c r="G26" s="198">
        <v>0</v>
      </c>
      <c r="H26" s="132"/>
    </row>
    <row r="27" spans="1:8" x14ac:dyDescent="0.35">
      <c r="A27" s="195" t="s">
        <v>283</v>
      </c>
      <c r="B27" s="199" t="s">
        <v>286</v>
      </c>
      <c r="C27" s="199">
        <v>33</v>
      </c>
      <c r="D27" s="199">
        <v>1</v>
      </c>
      <c r="E27" s="195">
        <v>13234</v>
      </c>
      <c r="F27" s="197">
        <v>0.15</v>
      </c>
      <c r="G27" s="198">
        <v>0</v>
      </c>
      <c r="H27" s="132"/>
    </row>
    <row r="28" spans="1:8" x14ac:dyDescent="0.35">
      <c r="A28" s="174" t="s">
        <v>284</v>
      </c>
      <c r="B28" s="144"/>
      <c r="C28" s="144"/>
      <c r="D28" s="144"/>
      <c r="E28" s="144"/>
      <c r="F28" s="144"/>
      <c r="G28" s="145">
        <v>796</v>
      </c>
    </row>
    <row r="29" spans="1:8" x14ac:dyDescent="0.35">
      <c r="A29" s="131"/>
      <c r="B29" s="131"/>
      <c r="C29" s="131"/>
      <c r="D29" s="131"/>
      <c r="E29" s="131" t="s">
        <v>289</v>
      </c>
      <c r="F29" s="131"/>
      <c r="G29" s="135">
        <v>10720</v>
      </c>
      <c r="H29" s="132"/>
    </row>
    <row r="30" spans="1:8" x14ac:dyDescent="0.35">
      <c r="A30" s="131"/>
      <c r="B30" s="131"/>
      <c r="C30" s="131"/>
      <c r="D30" s="131"/>
      <c r="E30" s="132" t="s">
        <v>290</v>
      </c>
      <c r="F30" s="132"/>
      <c r="G30" s="136">
        <v>1140</v>
      </c>
      <c r="H30" s="131"/>
    </row>
    <row r="31" spans="1:8" x14ac:dyDescent="0.35">
      <c r="E31" t="s">
        <v>291</v>
      </c>
      <c r="G31" s="173">
        <v>11860</v>
      </c>
    </row>
    <row r="32" spans="1:8" x14ac:dyDescent="0.35">
      <c r="G32" s="158"/>
    </row>
    <row r="33" spans="1:8" x14ac:dyDescent="0.35">
      <c r="A33" s="159" t="s">
        <v>300</v>
      </c>
      <c r="B33" s="159"/>
      <c r="C33" s="159"/>
      <c r="D33" s="159"/>
      <c r="E33" s="159"/>
      <c r="F33" s="159"/>
      <c r="G33" s="160"/>
      <c r="H33" s="159"/>
    </row>
    <row r="34" spans="1:8" x14ac:dyDescent="0.35">
      <c r="A34" s="159" t="s">
        <v>301</v>
      </c>
      <c r="B34" s="159"/>
      <c r="C34" s="159"/>
      <c r="D34" s="159"/>
      <c r="E34" s="159"/>
      <c r="F34" s="159"/>
      <c r="G34" s="160"/>
      <c r="H34" s="159"/>
    </row>
    <row r="35" spans="1:8" x14ac:dyDescent="0.35">
      <c r="G35" s="158"/>
    </row>
    <row r="36" spans="1:8" ht="15" thickBot="1" x14ac:dyDescent="0.4">
      <c r="A36" t="s">
        <v>294</v>
      </c>
    </row>
    <row r="37" spans="1:8" ht="15" thickBot="1" x14ac:dyDescent="0.4">
      <c r="A37" s="169" t="s">
        <v>295</v>
      </c>
      <c r="B37" s="170"/>
      <c r="C37" s="170"/>
      <c r="D37" s="170"/>
      <c r="E37" s="170"/>
      <c r="F37" s="171" t="s">
        <v>26</v>
      </c>
      <c r="G37" s="168" t="s">
        <v>249</v>
      </c>
    </row>
    <row r="38" spans="1:8" x14ac:dyDescent="0.35">
      <c r="A38" s="149">
        <v>348</v>
      </c>
      <c r="F38" s="183">
        <v>10720</v>
      </c>
      <c r="G38" s="150"/>
    </row>
    <row r="39" spans="1:8" x14ac:dyDescent="0.35">
      <c r="A39" s="151">
        <v>672</v>
      </c>
      <c r="B39" s="152"/>
      <c r="C39" s="152"/>
      <c r="D39" s="152"/>
      <c r="E39" s="152"/>
      <c r="F39" s="184"/>
      <c r="G39" s="153">
        <v>10720</v>
      </c>
    </row>
    <row r="40" spans="1:8" ht="15" thickBot="1" x14ac:dyDescent="0.4">
      <c r="F40" s="63"/>
    </row>
    <row r="41" spans="1:8" ht="15" thickBot="1" x14ac:dyDescent="0.4">
      <c r="A41" s="165" t="s">
        <v>296</v>
      </c>
      <c r="B41" s="166" t="s">
        <v>299</v>
      </c>
      <c r="C41" s="166" t="s">
        <v>287</v>
      </c>
      <c r="D41" s="166" t="s">
        <v>288</v>
      </c>
      <c r="E41" s="167" t="s">
        <v>279</v>
      </c>
      <c r="F41" s="185" t="s">
        <v>26</v>
      </c>
      <c r="G41" s="168" t="s">
        <v>249</v>
      </c>
    </row>
    <row r="42" spans="1:8" x14ac:dyDescent="0.35">
      <c r="A42" s="149" t="s">
        <v>297</v>
      </c>
      <c r="B42" t="s">
        <v>310</v>
      </c>
      <c r="C42">
        <v>33</v>
      </c>
      <c r="D42">
        <v>5</v>
      </c>
      <c r="E42">
        <v>13234</v>
      </c>
      <c r="F42" s="183">
        <v>9112</v>
      </c>
      <c r="G42" s="150"/>
    </row>
    <row r="43" spans="1:8" x14ac:dyDescent="0.35">
      <c r="A43" s="149" t="s">
        <v>298</v>
      </c>
      <c r="B43" t="s">
        <v>310</v>
      </c>
      <c r="C43">
        <v>33</v>
      </c>
      <c r="D43">
        <v>1</v>
      </c>
      <c r="E43">
        <v>13234</v>
      </c>
      <c r="F43" s="183">
        <v>1608</v>
      </c>
      <c r="G43" s="150"/>
    </row>
    <row r="44" spans="1:8" x14ac:dyDescent="0.35">
      <c r="A44" s="151">
        <v>348</v>
      </c>
      <c r="B44" s="152"/>
      <c r="C44" s="152"/>
      <c r="D44" s="152"/>
      <c r="E44" s="152"/>
      <c r="F44" s="184"/>
      <c r="G44" s="153">
        <v>10720</v>
      </c>
    </row>
    <row r="47" spans="1:8" x14ac:dyDescent="0.35">
      <c r="A47" s="132" t="s">
        <v>312</v>
      </c>
      <c r="B47" s="131"/>
      <c r="C47" s="131"/>
      <c r="D47" s="131"/>
      <c r="E47" s="133"/>
      <c r="F47" s="131"/>
      <c r="G47" s="134"/>
    </row>
    <row r="48" spans="1:8" x14ac:dyDescent="0.35">
      <c r="A48" s="148" t="s">
        <v>278</v>
      </c>
      <c r="B48" s="156" t="s">
        <v>299</v>
      </c>
      <c r="C48" s="137" t="s">
        <v>287</v>
      </c>
      <c r="D48" s="137" t="s">
        <v>288</v>
      </c>
      <c r="E48" s="138" t="s">
        <v>279</v>
      </c>
      <c r="F48" s="137"/>
      <c r="G48" s="173">
        <v>10044</v>
      </c>
    </row>
    <row r="49" spans="1:7" x14ac:dyDescent="0.35">
      <c r="A49" s="172" t="s">
        <v>314</v>
      </c>
      <c r="B49" s="131"/>
      <c r="C49" s="131"/>
      <c r="D49" s="131"/>
      <c r="E49" s="131"/>
      <c r="F49" s="131"/>
      <c r="G49" s="140">
        <v>8000</v>
      </c>
    </row>
    <row r="50" spans="1:7" x14ac:dyDescent="0.35">
      <c r="A50" s="172" t="s">
        <v>313</v>
      </c>
      <c r="B50" s="143" t="s">
        <v>282</v>
      </c>
      <c r="C50" s="176" t="s">
        <v>17</v>
      </c>
      <c r="D50" s="176" t="s">
        <v>17</v>
      </c>
      <c r="E50" s="131">
        <v>13101</v>
      </c>
      <c r="F50" s="141">
        <v>1</v>
      </c>
      <c r="G50" s="142">
        <v>8000</v>
      </c>
    </row>
    <row r="51" spans="1:7" x14ac:dyDescent="0.35">
      <c r="A51" s="174" t="s">
        <v>284</v>
      </c>
      <c r="B51" s="144"/>
      <c r="C51" s="177"/>
      <c r="D51" s="177"/>
      <c r="E51" s="144"/>
      <c r="F51" s="144"/>
      <c r="G51" s="145">
        <v>2044</v>
      </c>
    </row>
    <row r="52" spans="1:7" x14ac:dyDescent="0.35">
      <c r="A52" s="148" t="s">
        <v>292</v>
      </c>
      <c r="B52" s="137"/>
      <c r="C52" s="138"/>
      <c r="D52" s="138"/>
      <c r="E52" s="138" t="s">
        <v>279</v>
      </c>
      <c r="F52" s="137"/>
      <c r="G52" s="173">
        <v>2511</v>
      </c>
    </row>
    <row r="53" spans="1:7" x14ac:dyDescent="0.35">
      <c r="A53" s="172" t="s">
        <v>313</v>
      </c>
      <c r="B53" s="143" t="s">
        <v>285</v>
      </c>
      <c r="C53" s="176" t="s">
        <v>17</v>
      </c>
      <c r="D53" s="176" t="s">
        <v>17</v>
      </c>
      <c r="E53" s="131">
        <v>13101</v>
      </c>
      <c r="F53" s="141">
        <v>1</v>
      </c>
      <c r="G53" s="142">
        <v>0</v>
      </c>
    </row>
    <row r="54" spans="1:7" x14ac:dyDescent="0.35">
      <c r="A54" s="174" t="s">
        <v>284</v>
      </c>
      <c r="B54" s="146"/>
      <c r="C54" s="178"/>
      <c r="D54" s="178"/>
      <c r="E54" s="144"/>
      <c r="F54" s="147"/>
      <c r="G54" s="145">
        <v>2511</v>
      </c>
    </row>
    <row r="55" spans="1:7" x14ac:dyDescent="0.35">
      <c r="A55" s="148" t="s">
        <v>293</v>
      </c>
      <c r="B55" s="137"/>
      <c r="C55" s="138"/>
      <c r="D55" s="138"/>
      <c r="E55" s="137"/>
      <c r="F55" s="137"/>
      <c r="G55" s="173">
        <v>904</v>
      </c>
    </row>
    <row r="56" spans="1:7" x14ac:dyDescent="0.35">
      <c r="A56" s="172" t="s">
        <v>313</v>
      </c>
      <c r="B56" s="143" t="s">
        <v>286</v>
      </c>
      <c r="C56" s="176" t="s">
        <v>17</v>
      </c>
      <c r="D56" s="176" t="s">
        <v>17</v>
      </c>
      <c r="E56" s="131">
        <v>13101</v>
      </c>
      <c r="F56" s="141">
        <v>1</v>
      </c>
      <c r="G56" s="142">
        <v>0</v>
      </c>
    </row>
    <row r="57" spans="1:7" x14ac:dyDescent="0.35">
      <c r="A57" s="174" t="s">
        <v>284</v>
      </c>
      <c r="B57" s="144"/>
      <c r="C57" s="177"/>
      <c r="D57" s="177"/>
      <c r="E57" s="144"/>
      <c r="F57" s="144"/>
      <c r="G57" s="145">
        <v>904</v>
      </c>
    </row>
    <row r="58" spans="1:7" x14ac:dyDescent="0.35">
      <c r="A58" s="131"/>
      <c r="B58" s="131"/>
      <c r="C58" s="131"/>
      <c r="D58" s="131"/>
      <c r="E58" s="131" t="s">
        <v>289</v>
      </c>
      <c r="F58" s="131"/>
      <c r="G58" s="135">
        <v>8000</v>
      </c>
    </row>
    <row r="59" spans="1:7" x14ac:dyDescent="0.35">
      <c r="A59" s="131"/>
      <c r="B59" s="131"/>
      <c r="C59" s="131"/>
      <c r="D59" s="131"/>
      <c r="E59" s="132" t="s">
        <v>290</v>
      </c>
      <c r="F59" s="132"/>
      <c r="G59" s="136">
        <v>5459</v>
      </c>
    </row>
    <row r="61" spans="1:7" x14ac:dyDescent="0.35">
      <c r="E61" t="s">
        <v>291</v>
      </c>
      <c r="G61" s="173">
        <v>13459</v>
      </c>
    </row>
    <row r="63" spans="1:7" ht="15" thickBot="1" x14ac:dyDescent="0.4">
      <c r="A63" t="s">
        <v>294</v>
      </c>
    </row>
    <row r="64" spans="1:7" ht="15" thickBot="1" x14ac:dyDescent="0.4">
      <c r="A64" s="169" t="s">
        <v>295</v>
      </c>
      <c r="B64" s="170"/>
      <c r="C64" s="170"/>
      <c r="D64" s="170"/>
      <c r="E64" s="170"/>
      <c r="F64" s="171" t="s">
        <v>26</v>
      </c>
      <c r="G64" s="168" t="s">
        <v>249</v>
      </c>
    </row>
    <row r="65" spans="1:7" x14ac:dyDescent="0.35">
      <c r="A65" s="149">
        <v>348</v>
      </c>
      <c r="F65" s="186">
        <v>8000</v>
      </c>
      <c r="G65" s="187"/>
    </row>
    <row r="66" spans="1:7" x14ac:dyDescent="0.35">
      <c r="A66" s="151">
        <v>672</v>
      </c>
      <c r="B66" s="152"/>
      <c r="C66" s="152"/>
      <c r="D66" s="152"/>
      <c r="E66" s="152"/>
      <c r="F66" s="188"/>
      <c r="G66" s="189">
        <v>8000</v>
      </c>
    </row>
    <row r="67" spans="1:7" ht="15" thickBot="1" x14ac:dyDescent="0.4">
      <c r="F67" s="190"/>
      <c r="G67" s="190"/>
    </row>
    <row r="68" spans="1:7" ht="15" thickBot="1" x14ac:dyDescent="0.4">
      <c r="A68" s="165" t="s">
        <v>296</v>
      </c>
      <c r="B68" s="166" t="s">
        <v>299</v>
      </c>
      <c r="C68" s="166" t="s">
        <v>287</v>
      </c>
      <c r="D68" s="166" t="s">
        <v>288</v>
      </c>
      <c r="E68" s="167" t="s">
        <v>279</v>
      </c>
      <c r="F68" s="191" t="s">
        <v>26</v>
      </c>
      <c r="G68" s="192" t="s">
        <v>249</v>
      </c>
    </row>
    <row r="69" spans="1:7" x14ac:dyDescent="0.35">
      <c r="A69" s="149" t="s">
        <v>315</v>
      </c>
      <c r="B69" t="s">
        <v>310</v>
      </c>
      <c r="C69" s="175" t="s">
        <v>17</v>
      </c>
      <c r="D69" s="175" t="s">
        <v>17</v>
      </c>
      <c r="E69">
        <v>13101</v>
      </c>
      <c r="F69" s="186">
        <v>8000</v>
      </c>
      <c r="G69" s="187"/>
    </row>
    <row r="70" spans="1:7" x14ac:dyDescent="0.35">
      <c r="A70" s="151">
        <v>348</v>
      </c>
      <c r="B70" s="152"/>
      <c r="C70" s="152"/>
      <c r="D70" s="152"/>
      <c r="E70" s="152"/>
      <c r="F70" s="188"/>
      <c r="G70" s="189">
        <v>8000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E67"/>
  <sheetViews>
    <sheetView topLeftCell="A58" zoomScaleNormal="100" workbookViewId="0"/>
  </sheetViews>
  <sheetFormatPr defaultRowHeight="14.5" x14ac:dyDescent="0.35"/>
  <cols>
    <col min="1" max="1" width="8.54296875" customWidth="1"/>
    <col min="2" max="2" width="23.81640625" customWidth="1"/>
    <col min="3" max="3" width="14.81640625" customWidth="1"/>
    <col min="4" max="4" width="11.7265625" customWidth="1"/>
    <col min="5" max="5" width="12.81640625" customWidth="1"/>
  </cols>
  <sheetData>
    <row r="1" spans="2:5" x14ac:dyDescent="0.35">
      <c r="B1" s="10" t="s">
        <v>277</v>
      </c>
      <c r="C1" s="11"/>
      <c r="D1" s="11"/>
      <c r="E1" s="11"/>
    </row>
    <row r="2" spans="2:5" ht="15" thickBot="1" x14ac:dyDescent="0.4">
      <c r="C2" s="11"/>
      <c r="D2" s="11"/>
      <c r="E2" s="11"/>
    </row>
    <row r="3" spans="2:5" ht="15" thickBot="1" x14ac:dyDescent="0.4">
      <c r="B3" s="12" t="s">
        <v>5</v>
      </c>
      <c r="C3" s="13"/>
      <c r="D3" s="13"/>
      <c r="E3" s="14"/>
    </row>
    <row r="4" spans="2:5" x14ac:dyDescent="0.35">
      <c r="C4" s="11"/>
      <c r="D4" s="11"/>
      <c r="E4" s="11"/>
    </row>
    <row r="5" spans="2:5" x14ac:dyDescent="0.35">
      <c r="B5" s="10" t="s">
        <v>6</v>
      </c>
      <c r="C5" s="11"/>
      <c r="D5" s="11"/>
      <c r="E5" s="11"/>
    </row>
    <row r="6" spans="2:5" x14ac:dyDescent="0.35">
      <c r="B6" s="15"/>
      <c r="C6" s="15" t="s">
        <v>7</v>
      </c>
      <c r="D6" s="15" t="s">
        <v>8</v>
      </c>
      <c r="E6" s="15" t="s">
        <v>9</v>
      </c>
    </row>
    <row r="7" spans="2:5" x14ac:dyDescent="0.35">
      <c r="B7" s="16" t="s">
        <v>10</v>
      </c>
      <c r="C7" s="17">
        <v>2488.42</v>
      </c>
      <c r="D7" s="17">
        <v>472.8</v>
      </c>
      <c r="E7" s="17">
        <v>2961.22</v>
      </c>
    </row>
    <row r="8" spans="2:5" x14ac:dyDescent="0.35">
      <c r="B8" s="16" t="s">
        <v>11</v>
      </c>
      <c r="C8" s="17">
        <v>-3252.09</v>
      </c>
      <c r="D8" s="17">
        <v>-617.91</v>
      </c>
      <c r="E8" s="17">
        <v>-3870</v>
      </c>
    </row>
    <row r="9" spans="2:5" x14ac:dyDescent="0.35">
      <c r="B9" s="16" t="s">
        <v>12</v>
      </c>
      <c r="C9" s="17">
        <f>SUM(C7:C8)</f>
        <v>-763.67000000000007</v>
      </c>
      <c r="D9" s="17">
        <f>SUM(D7:D8)</f>
        <v>-145.10999999999996</v>
      </c>
      <c r="E9" s="18">
        <f>SUM(E7:E8)</f>
        <v>-908.7800000000002</v>
      </c>
    </row>
    <row r="10" spans="2:5" x14ac:dyDescent="0.35">
      <c r="B10" s="16"/>
      <c r="C10" s="17"/>
      <c r="D10" s="17"/>
      <c r="E10" s="17"/>
    </row>
    <row r="11" spans="2:5" x14ac:dyDescent="0.35">
      <c r="B11" s="16" t="s">
        <v>13</v>
      </c>
      <c r="C11" s="17">
        <v>1424.46</v>
      </c>
      <c r="D11" s="17">
        <v>284.89</v>
      </c>
      <c r="E11" s="17">
        <v>1709.35</v>
      </c>
    </row>
    <row r="12" spans="2:5" x14ac:dyDescent="0.35">
      <c r="B12" s="16" t="s">
        <v>14</v>
      </c>
      <c r="C12" s="17">
        <v>-1075</v>
      </c>
      <c r="D12" s="17">
        <v>-215</v>
      </c>
      <c r="E12" s="17">
        <v>-1290</v>
      </c>
    </row>
    <row r="13" spans="2:5" x14ac:dyDescent="0.35">
      <c r="B13" s="16" t="s">
        <v>12</v>
      </c>
      <c r="C13" s="17">
        <f>SUM(C11:C12)</f>
        <v>349.46000000000004</v>
      </c>
      <c r="D13" s="17">
        <f>SUM(D11:D12)</f>
        <v>69.889999999999986</v>
      </c>
      <c r="E13" s="18">
        <f>SUM(E11:E12)</f>
        <v>419.34999999999991</v>
      </c>
    </row>
    <row r="14" spans="2:5" x14ac:dyDescent="0.35">
      <c r="B14" s="16" t="s">
        <v>15</v>
      </c>
      <c r="C14" s="17"/>
      <c r="D14" s="17"/>
      <c r="E14" s="18">
        <v>0.43</v>
      </c>
    </row>
    <row r="15" spans="2:5" x14ac:dyDescent="0.35">
      <c r="B15" s="16"/>
      <c r="C15" s="17"/>
      <c r="D15" s="17"/>
      <c r="E15" s="17"/>
    </row>
    <row r="16" spans="2:5" x14ac:dyDescent="0.35">
      <c r="B16" s="16" t="s">
        <v>16</v>
      </c>
      <c r="C16" s="17" t="s">
        <v>17</v>
      </c>
      <c r="D16" s="17" t="s">
        <v>17</v>
      </c>
      <c r="E16" s="17">
        <f>+E9+E13+E14</f>
        <v>-489.00000000000028</v>
      </c>
    </row>
    <row r="17" spans="2:5" x14ac:dyDescent="0.35">
      <c r="C17" s="11"/>
      <c r="D17" s="11"/>
      <c r="E17" s="11"/>
    </row>
    <row r="18" spans="2:5" x14ac:dyDescent="0.35">
      <c r="B18" s="10" t="s">
        <v>18</v>
      </c>
      <c r="C18" s="11"/>
      <c r="D18" s="11"/>
      <c r="E18" s="11"/>
    </row>
    <row r="19" spans="2:5" x14ac:dyDescent="0.35">
      <c r="B19" s="16" t="s">
        <v>19</v>
      </c>
      <c r="C19" s="17">
        <f>+E7</f>
        <v>2961.22</v>
      </c>
      <c r="D19" s="11"/>
      <c r="E19" s="11"/>
    </row>
    <row r="20" spans="2:5" x14ac:dyDescent="0.35">
      <c r="B20" s="16" t="s">
        <v>20</v>
      </c>
      <c r="C20" s="17">
        <f>+E11+E14</f>
        <v>1709.78</v>
      </c>
      <c r="D20" s="11"/>
      <c r="E20" s="11"/>
    </row>
    <row r="21" spans="2:5" x14ac:dyDescent="0.35">
      <c r="B21" s="16" t="s">
        <v>21</v>
      </c>
      <c r="C21" s="17">
        <f>-E8-E12</f>
        <v>5160</v>
      </c>
      <c r="D21" s="11"/>
      <c r="E21" s="11"/>
    </row>
    <row r="22" spans="2:5" x14ac:dyDescent="0.35">
      <c r="B22" s="16" t="s">
        <v>16</v>
      </c>
      <c r="C22" s="17">
        <f>+C19+C20-C21</f>
        <v>-489</v>
      </c>
      <c r="D22" s="11"/>
      <c r="E22" s="11"/>
    </row>
    <row r="23" spans="2:5" x14ac:dyDescent="0.35">
      <c r="C23" s="11"/>
      <c r="D23" s="11"/>
      <c r="E23" s="11"/>
    </row>
    <row r="24" spans="2:5" x14ac:dyDescent="0.35">
      <c r="B24" t="s">
        <v>22</v>
      </c>
      <c r="C24" s="11"/>
      <c r="D24" s="11"/>
      <c r="E24" s="11"/>
    </row>
    <row r="25" spans="2:5" x14ac:dyDescent="0.35">
      <c r="C25" s="11"/>
      <c r="D25" s="11"/>
      <c r="E25" s="11"/>
    </row>
    <row r="26" spans="2:5" x14ac:dyDescent="0.35">
      <c r="B26" s="10" t="s">
        <v>23</v>
      </c>
      <c r="C26" s="11"/>
      <c r="D26" s="11"/>
      <c r="E26" s="11"/>
    </row>
    <row r="27" spans="2:5" x14ac:dyDescent="0.35">
      <c r="B27" s="15" t="s">
        <v>24</v>
      </c>
      <c r="C27" s="19" t="s">
        <v>25</v>
      </c>
      <c r="D27" s="19" t="s">
        <v>26</v>
      </c>
      <c r="E27" s="19" t="s">
        <v>27</v>
      </c>
    </row>
    <row r="28" spans="2:5" x14ac:dyDescent="0.35">
      <c r="B28" s="16" t="s">
        <v>19</v>
      </c>
      <c r="C28" s="20">
        <v>406</v>
      </c>
      <c r="D28" s="17">
        <f>+C19</f>
        <v>2961.22</v>
      </c>
      <c r="E28" s="17"/>
    </row>
    <row r="29" spans="2:5" x14ac:dyDescent="0.35">
      <c r="B29" s="16" t="s">
        <v>20</v>
      </c>
      <c r="C29" s="20">
        <v>502</v>
      </c>
      <c r="D29" s="17">
        <f>+C20</f>
        <v>1709.78</v>
      </c>
      <c r="E29" s="17"/>
    </row>
    <row r="30" spans="2:5" x14ac:dyDescent="0.35">
      <c r="B30" s="16" t="s">
        <v>21</v>
      </c>
      <c r="C30" s="20">
        <v>314</v>
      </c>
      <c r="D30" s="17"/>
      <c r="E30" s="17">
        <f>+C21</f>
        <v>5160</v>
      </c>
    </row>
    <row r="31" spans="2:5" x14ac:dyDescent="0.35">
      <c r="B31" s="16" t="s">
        <v>16</v>
      </c>
      <c r="C31" s="20">
        <v>321</v>
      </c>
      <c r="D31" s="17"/>
      <c r="E31" s="17">
        <f>+C22</f>
        <v>-489</v>
      </c>
    </row>
    <row r="32" spans="2:5" ht="15" thickBot="1" x14ac:dyDescent="0.4">
      <c r="C32" s="11"/>
      <c r="D32" s="11"/>
      <c r="E32" s="11"/>
    </row>
    <row r="33" spans="2:5" ht="15" thickBot="1" x14ac:dyDescent="0.4">
      <c r="B33" s="12" t="s">
        <v>28</v>
      </c>
      <c r="C33" s="13"/>
      <c r="D33" s="13"/>
      <c r="E33" s="14"/>
    </row>
    <row r="34" spans="2:5" x14ac:dyDescent="0.35">
      <c r="C34" s="11"/>
      <c r="D34" s="11"/>
      <c r="E34" s="11"/>
    </row>
    <row r="35" spans="2:5" x14ac:dyDescent="0.35">
      <c r="B35" s="10" t="s">
        <v>6</v>
      </c>
      <c r="C35" s="11"/>
      <c r="D35" s="11"/>
      <c r="E35" s="11"/>
    </row>
    <row r="36" spans="2:5" x14ac:dyDescent="0.35">
      <c r="B36" s="15"/>
      <c r="C36" s="15" t="s">
        <v>7</v>
      </c>
      <c r="D36" s="15" t="s">
        <v>8</v>
      </c>
      <c r="E36" s="15" t="s">
        <v>9</v>
      </c>
    </row>
    <row r="37" spans="2:5" x14ac:dyDescent="0.35">
      <c r="B37" s="16" t="s">
        <v>10</v>
      </c>
      <c r="C37" s="17">
        <v>2488.42</v>
      </c>
      <c r="D37" s="17">
        <v>472.8</v>
      </c>
      <c r="E37" s="17">
        <v>2961.22</v>
      </c>
    </row>
    <row r="38" spans="2:5" x14ac:dyDescent="0.35">
      <c r="B38" s="16" t="s">
        <v>11</v>
      </c>
      <c r="C38" s="17">
        <v>-3252.09</v>
      </c>
      <c r="D38" s="17">
        <v>-617.91</v>
      </c>
      <c r="E38" s="17">
        <v>-3870</v>
      </c>
    </row>
    <row r="39" spans="2:5" x14ac:dyDescent="0.35">
      <c r="B39" s="16" t="s">
        <v>12</v>
      </c>
      <c r="C39" s="17">
        <f>SUM(C37:C38)</f>
        <v>-763.67000000000007</v>
      </c>
      <c r="D39" s="17">
        <f>SUM(D37:D38)</f>
        <v>-145.10999999999996</v>
      </c>
      <c r="E39" s="18">
        <f>SUM(E37:E38)</f>
        <v>-908.7800000000002</v>
      </c>
    </row>
    <row r="40" spans="2:5" x14ac:dyDescent="0.35">
      <c r="B40" s="16"/>
      <c r="C40" s="17"/>
      <c r="D40" s="17"/>
      <c r="E40" s="17"/>
    </row>
    <row r="41" spans="2:5" x14ac:dyDescent="0.35">
      <c r="B41" s="16" t="s">
        <v>13</v>
      </c>
      <c r="C41" s="17">
        <v>1424.46</v>
      </c>
      <c r="D41" s="17">
        <v>284.89</v>
      </c>
      <c r="E41" s="17">
        <v>1709.35</v>
      </c>
    </row>
    <row r="42" spans="2:5" x14ac:dyDescent="0.35">
      <c r="B42" s="16" t="s">
        <v>14</v>
      </c>
      <c r="C42" s="17">
        <v>-1075</v>
      </c>
      <c r="D42" s="17">
        <v>-215</v>
      </c>
      <c r="E42" s="17">
        <v>-1290</v>
      </c>
    </row>
    <row r="43" spans="2:5" x14ac:dyDescent="0.35">
      <c r="B43" s="16" t="s">
        <v>12</v>
      </c>
      <c r="C43" s="17">
        <f>SUM(C41:C42)</f>
        <v>349.46000000000004</v>
      </c>
      <c r="D43" s="17">
        <f>SUM(D41:D42)</f>
        <v>69.889999999999986</v>
      </c>
      <c r="E43" s="18">
        <f>SUM(E41:E42)</f>
        <v>419.34999999999991</v>
      </c>
    </row>
    <row r="44" spans="2:5" x14ac:dyDescent="0.35">
      <c r="B44" s="16" t="s">
        <v>15</v>
      </c>
      <c r="C44" s="17"/>
      <c r="D44" s="17"/>
      <c r="E44" s="18">
        <v>0.43</v>
      </c>
    </row>
    <row r="45" spans="2:5" x14ac:dyDescent="0.35">
      <c r="B45" s="16"/>
      <c r="C45" s="17"/>
      <c r="D45" s="17"/>
      <c r="E45" s="17"/>
    </row>
    <row r="46" spans="2:5" x14ac:dyDescent="0.35">
      <c r="B46" s="16" t="s">
        <v>16</v>
      </c>
      <c r="C46" s="17" t="s">
        <v>17</v>
      </c>
      <c r="D46" s="17" t="s">
        <v>17</v>
      </c>
      <c r="E46" s="17">
        <f>+E39+E43+E44</f>
        <v>-489.00000000000028</v>
      </c>
    </row>
    <row r="47" spans="2:5" x14ac:dyDescent="0.35">
      <c r="C47" s="11"/>
      <c r="D47" s="11"/>
      <c r="E47" s="11"/>
    </row>
    <row r="48" spans="2:5" x14ac:dyDescent="0.35">
      <c r="B48" s="10" t="s">
        <v>18</v>
      </c>
      <c r="C48" s="11"/>
      <c r="D48" s="11"/>
      <c r="E48" s="11"/>
    </row>
    <row r="49" spans="2:5" x14ac:dyDescent="0.35">
      <c r="B49" s="21"/>
      <c r="C49" s="22" t="s">
        <v>7</v>
      </c>
      <c r="D49" s="22" t="s">
        <v>29</v>
      </c>
      <c r="E49" s="17" t="s">
        <v>9</v>
      </c>
    </row>
    <row r="50" spans="2:5" x14ac:dyDescent="0.35">
      <c r="B50" s="16" t="s">
        <v>19</v>
      </c>
      <c r="C50" s="17">
        <f>+C37</f>
        <v>2488.42</v>
      </c>
      <c r="D50" s="17">
        <f>+D37</f>
        <v>472.8</v>
      </c>
      <c r="E50" s="17">
        <f>+C50+D50</f>
        <v>2961.2200000000003</v>
      </c>
    </row>
    <row r="51" spans="2:5" x14ac:dyDescent="0.35">
      <c r="B51" s="16" t="s">
        <v>20</v>
      </c>
      <c r="C51" s="17">
        <f>+C41</f>
        <v>1424.46</v>
      </c>
      <c r="D51" s="17">
        <f>+D41</f>
        <v>284.89</v>
      </c>
      <c r="E51" s="17">
        <f t="shared" ref="E51:E56" si="0">+C51+D51</f>
        <v>1709.35</v>
      </c>
    </row>
    <row r="52" spans="2:5" x14ac:dyDescent="0.35">
      <c r="B52" s="16" t="s">
        <v>21</v>
      </c>
      <c r="C52" s="17">
        <f>-C38-C42</f>
        <v>4327.09</v>
      </c>
      <c r="D52" s="17">
        <f>-D38-D42</f>
        <v>832.91</v>
      </c>
      <c r="E52" s="17">
        <f t="shared" si="0"/>
        <v>5160</v>
      </c>
    </row>
    <row r="53" spans="2:5" x14ac:dyDescent="0.35">
      <c r="B53" s="16" t="s">
        <v>12</v>
      </c>
      <c r="C53" s="17">
        <f>+C39+C43</f>
        <v>-414.21000000000004</v>
      </c>
      <c r="D53" s="17">
        <f>+D39+D43</f>
        <v>-75.21999999999997</v>
      </c>
      <c r="E53" s="17">
        <f t="shared" si="0"/>
        <v>-489.43</v>
      </c>
    </row>
    <row r="54" spans="2:5" x14ac:dyDescent="0.35">
      <c r="B54" s="16" t="s">
        <v>16</v>
      </c>
      <c r="C54" s="17"/>
      <c r="D54" s="17"/>
      <c r="E54" s="17"/>
    </row>
    <row r="55" spans="2:5" x14ac:dyDescent="0.35">
      <c r="B55" s="16"/>
      <c r="C55" s="17"/>
      <c r="D55" s="17"/>
      <c r="E55" s="17"/>
    </row>
    <row r="56" spans="2:5" x14ac:dyDescent="0.35">
      <c r="B56" s="16" t="s">
        <v>30</v>
      </c>
      <c r="C56" s="17">
        <f>+C50+C51-C52-C53</f>
        <v>0</v>
      </c>
      <c r="D56" s="17"/>
      <c r="E56" s="17">
        <f t="shared" si="0"/>
        <v>0</v>
      </c>
    </row>
    <row r="57" spans="2:5" x14ac:dyDescent="0.35">
      <c r="C57" s="11"/>
      <c r="D57" s="11"/>
      <c r="E57" s="11"/>
    </row>
    <row r="58" spans="2:5" x14ac:dyDescent="0.35">
      <c r="B58" t="s">
        <v>22</v>
      </c>
      <c r="C58" s="11"/>
      <c r="D58" s="11"/>
      <c r="E58" s="11"/>
    </row>
    <row r="59" spans="2:5" x14ac:dyDescent="0.35">
      <c r="C59" s="11"/>
      <c r="D59" s="11"/>
      <c r="E59" s="11"/>
    </row>
    <row r="60" spans="2:5" x14ac:dyDescent="0.35">
      <c r="B60" s="10" t="s">
        <v>23</v>
      </c>
      <c r="C60" s="11"/>
      <c r="D60" s="11"/>
      <c r="E60" s="11"/>
    </row>
    <row r="61" spans="2:5" x14ac:dyDescent="0.35">
      <c r="B61" s="15" t="s">
        <v>24</v>
      </c>
      <c r="C61" s="19" t="s">
        <v>25</v>
      </c>
      <c r="D61" s="19" t="s">
        <v>26</v>
      </c>
      <c r="E61" s="19" t="s">
        <v>27</v>
      </c>
    </row>
    <row r="62" spans="2:5" x14ac:dyDescent="0.35">
      <c r="B62" s="16" t="s">
        <v>19</v>
      </c>
      <c r="C62" s="20">
        <v>406</v>
      </c>
      <c r="D62" s="17">
        <f>+C50</f>
        <v>2488.42</v>
      </c>
      <c r="E62" s="17"/>
    </row>
    <row r="63" spans="2:5" x14ac:dyDescent="0.35">
      <c r="B63" s="16" t="s">
        <v>20</v>
      </c>
      <c r="C63" s="20">
        <v>502</v>
      </c>
      <c r="D63" s="17">
        <f>+C51+E44</f>
        <v>1424.89</v>
      </c>
      <c r="E63" s="17"/>
    </row>
    <row r="64" spans="2:5" x14ac:dyDescent="0.35">
      <c r="B64" s="16" t="s">
        <v>21</v>
      </c>
      <c r="C64" s="20">
        <v>314</v>
      </c>
      <c r="D64" s="17"/>
      <c r="E64" s="17">
        <f>+C52</f>
        <v>4327.09</v>
      </c>
    </row>
    <row r="65" spans="2:5" x14ac:dyDescent="0.35">
      <c r="B65" s="16" t="s">
        <v>31</v>
      </c>
      <c r="C65" s="20">
        <v>343</v>
      </c>
      <c r="D65" s="17"/>
      <c r="E65" s="17">
        <v>75.22</v>
      </c>
    </row>
    <row r="66" spans="2:5" x14ac:dyDescent="0.35">
      <c r="B66" s="16" t="s">
        <v>16</v>
      </c>
      <c r="C66" s="20">
        <v>321</v>
      </c>
      <c r="D66" s="17"/>
      <c r="E66" s="17">
        <v>-489</v>
      </c>
    </row>
    <row r="67" spans="2:5" x14ac:dyDescent="0.35">
      <c r="B67" s="21" t="s">
        <v>32</v>
      </c>
      <c r="C67" s="18"/>
      <c r="D67" s="18">
        <f>SUM(D62:D66)</f>
        <v>3913.3100000000004</v>
      </c>
      <c r="E67" s="18">
        <f>SUM(E62:E66)</f>
        <v>3913.3100000000004</v>
      </c>
    </row>
  </sheetData>
  <pageMargins left="0.7" right="0.7" top="1.0416666666666667" bottom="0.78740157499999996" header="0.3" footer="0.3"/>
  <pageSetup paperSize="9" orientation="portrait" verticalDpi="0" r:id="rId1"/>
  <headerFooter>
    <oddHeader xml:space="preserve">&amp;L&amp;8Dakan poradenská s.r.o.   *   Pod  Dubovkou 198 / 9  *  30100 Plzeň     
IČ: 290 96 642           *        zapsaná  v  OR  u  KS  v  Plzni,  C / 24494     
www.dakan.cz * e-mail: david.vicar@dakan.cz * tel.725.004.430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47"/>
  <sheetViews>
    <sheetView zoomScaleNormal="100" workbookViewId="0"/>
  </sheetViews>
  <sheetFormatPr defaultColWidth="9.1796875" defaultRowHeight="10" x14ac:dyDescent="0.2"/>
  <cols>
    <col min="1" max="1" width="35.81640625" style="26" customWidth="1"/>
    <col min="2" max="2" width="11.54296875" style="26" customWidth="1"/>
    <col min="3" max="3" width="10.453125" style="25" bestFit="1" customWidth="1"/>
    <col min="4" max="4" width="9.26953125" style="25" bestFit="1" customWidth="1"/>
    <col min="5" max="6" width="9.81640625" style="25" bestFit="1" customWidth="1"/>
    <col min="7" max="12" width="9.1796875" style="25"/>
    <col min="13" max="16384" width="9.1796875" style="26"/>
  </cols>
  <sheetData>
    <row r="1" spans="1:12" ht="10.5" x14ac:dyDescent="0.25">
      <c r="A1" s="23" t="s">
        <v>33</v>
      </c>
      <c r="B1" s="23"/>
      <c r="C1" s="24"/>
      <c r="D1" s="24"/>
      <c r="E1" s="24"/>
      <c r="F1" s="24"/>
    </row>
    <row r="2" spans="1:12" ht="11.25" x14ac:dyDescent="0.2">
      <c r="A2" s="26" t="s">
        <v>34</v>
      </c>
    </row>
    <row r="3" spans="1:12" ht="11.25" x14ac:dyDescent="0.2">
      <c r="A3" s="26" t="s">
        <v>35</v>
      </c>
    </row>
    <row r="5" spans="1:12" ht="10.5" x14ac:dyDescent="0.25">
      <c r="A5" s="27" t="s">
        <v>36</v>
      </c>
      <c r="B5" s="27"/>
    </row>
    <row r="6" spans="1:12" ht="11.25" x14ac:dyDescent="0.2">
      <c r="A6" s="26" t="s">
        <v>37</v>
      </c>
    </row>
    <row r="7" spans="1:12" ht="11.25" x14ac:dyDescent="0.2">
      <c r="A7" s="26" t="s">
        <v>38</v>
      </c>
    </row>
    <row r="8" spans="1:12" ht="11.25" x14ac:dyDescent="0.2">
      <c r="A8" s="26" t="s">
        <v>39</v>
      </c>
    </row>
    <row r="10" spans="1:12" ht="10.5" x14ac:dyDescent="0.25">
      <c r="A10" s="27" t="s">
        <v>40</v>
      </c>
      <c r="B10" s="28" t="s">
        <v>41</v>
      </c>
      <c r="C10" s="29" t="s">
        <v>42</v>
      </c>
      <c r="D10" s="29" t="s">
        <v>42</v>
      </c>
      <c r="E10" s="29" t="s">
        <v>43</v>
      </c>
      <c r="F10" s="30" t="s">
        <v>43</v>
      </c>
      <c r="G10" s="29" t="s">
        <v>44</v>
      </c>
      <c r="H10" s="29" t="s">
        <v>44</v>
      </c>
      <c r="I10" s="29" t="s">
        <v>45</v>
      </c>
      <c r="J10" s="29" t="s">
        <v>45</v>
      </c>
      <c r="K10" s="29" t="s">
        <v>46</v>
      </c>
      <c r="L10" s="29" t="s">
        <v>46</v>
      </c>
    </row>
    <row r="11" spans="1:12" ht="10.5" x14ac:dyDescent="0.25">
      <c r="A11" s="27"/>
      <c r="B11" s="28" t="s">
        <v>47</v>
      </c>
      <c r="C11" s="29" t="s">
        <v>48</v>
      </c>
      <c r="D11" s="29" t="s">
        <v>49</v>
      </c>
      <c r="E11" s="29" t="s">
        <v>48</v>
      </c>
      <c r="F11" s="29" t="s">
        <v>49</v>
      </c>
      <c r="G11" s="29" t="s">
        <v>48</v>
      </c>
      <c r="H11" s="29" t="s">
        <v>49</v>
      </c>
      <c r="I11" s="29" t="s">
        <v>48</v>
      </c>
      <c r="J11" s="29" t="s">
        <v>49</v>
      </c>
      <c r="K11" s="29" t="s">
        <v>48</v>
      </c>
      <c r="L11" s="29" t="s">
        <v>49</v>
      </c>
    </row>
    <row r="12" spans="1:12" ht="11.25" x14ac:dyDescent="0.2">
      <c r="A12" s="31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ht="11.25" x14ac:dyDescent="0.2">
      <c r="A13" s="34" t="s">
        <v>50</v>
      </c>
      <c r="B13" s="35"/>
      <c r="C13" s="30">
        <v>112409.33</v>
      </c>
      <c r="D13" s="30">
        <f>171210.33-C13</f>
        <v>58800.999999999985</v>
      </c>
      <c r="E13" s="30">
        <v>104997.42</v>
      </c>
      <c r="F13" s="30">
        <f>-E13+167492.42</f>
        <v>62495.000000000015</v>
      </c>
      <c r="G13" s="30">
        <f>53009.54+9383.7+40431.87</f>
        <v>102825.11000000002</v>
      </c>
      <c r="H13" s="30">
        <f>123147.258-G13</f>
        <v>20322.147999999986</v>
      </c>
      <c r="I13" s="30">
        <f>68204.83+9341.8+40416.82</f>
        <v>117963.45000000001</v>
      </c>
      <c r="J13" s="30">
        <f>145321.32-I13</f>
        <v>27357.869999999995</v>
      </c>
      <c r="K13" s="30">
        <f>3945.55+204.61+1683.44</f>
        <v>5833.6</v>
      </c>
      <c r="L13" s="30">
        <f>7572.04-K13</f>
        <v>1738.4399999999996</v>
      </c>
    </row>
    <row r="14" spans="1:12" ht="11.25" x14ac:dyDescent="0.2">
      <c r="A14" s="34"/>
      <c r="B14" s="35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ht="11.25" x14ac:dyDescent="0.2">
      <c r="A15" s="28" t="s">
        <v>32</v>
      </c>
      <c r="B15" s="36" t="s">
        <v>51</v>
      </c>
      <c r="C15" s="37">
        <f t="shared" ref="C15:L15" si="0">SUM(C13:C13)</f>
        <v>112409.33</v>
      </c>
      <c r="D15" s="37">
        <f t="shared" si="0"/>
        <v>58800.999999999985</v>
      </c>
      <c r="E15" s="37">
        <f t="shared" si="0"/>
        <v>104997.42</v>
      </c>
      <c r="F15" s="37">
        <f t="shared" si="0"/>
        <v>62495.000000000015</v>
      </c>
      <c r="G15" s="37">
        <f t="shared" si="0"/>
        <v>102825.11000000002</v>
      </c>
      <c r="H15" s="37">
        <f t="shared" si="0"/>
        <v>20322.147999999986</v>
      </c>
      <c r="I15" s="37">
        <f t="shared" si="0"/>
        <v>117963.45000000001</v>
      </c>
      <c r="J15" s="37">
        <f t="shared" si="0"/>
        <v>27357.869999999995</v>
      </c>
      <c r="K15" s="37">
        <f t="shared" si="0"/>
        <v>5833.6</v>
      </c>
      <c r="L15" s="37">
        <f t="shared" si="0"/>
        <v>1738.4399999999996</v>
      </c>
    </row>
    <row r="17" spans="1:12" ht="10.5" x14ac:dyDescent="0.25">
      <c r="A17" s="27" t="s">
        <v>52</v>
      </c>
      <c r="B17" s="27"/>
    </row>
    <row r="18" spans="1:12" ht="10.5" x14ac:dyDescent="0.25">
      <c r="A18" s="27"/>
      <c r="B18" s="27"/>
    </row>
    <row r="19" spans="1:12" ht="10.5" x14ac:dyDescent="0.25">
      <c r="A19" s="27"/>
      <c r="B19" s="27"/>
      <c r="C19" s="33" t="str">
        <f>+C10</f>
        <v>355.</v>
      </c>
      <c r="D19" s="33" t="str">
        <f t="shared" ref="D19:L20" si="1">+D10</f>
        <v>355.</v>
      </c>
      <c r="E19" s="33" t="str">
        <f t="shared" si="1"/>
        <v>356.</v>
      </c>
      <c r="F19" s="33" t="str">
        <f t="shared" si="1"/>
        <v>356.</v>
      </c>
      <c r="G19" s="33" t="str">
        <f t="shared" si="1"/>
        <v>298.</v>
      </c>
      <c r="H19" s="33" t="str">
        <f t="shared" si="1"/>
        <v>298.</v>
      </c>
      <c r="I19" s="33" t="str">
        <f t="shared" si="1"/>
        <v>299.</v>
      </c>
      <c r="J19" s="33" t="str">
        <f t="shared" si="1"/>
        <v>299.</v>
      </c>
      <c r="K19" s="33" t="str">
        <f t="shared" si="1"/>
        <v>kadeř.</v>
      </c>
      <c r="L19" s="33" t="str">
        <f t="shared" si="1"/>
        <v>kadeř.</v>
      </c>
    </row>
    <row r="20" spans="1:12" ht="11.25" x14ac:dyDescent="0.2">
      <c r="A20" s="31" t="s">
        <v>24</v>
      </c>
      <c r="B20" s="32" t="s">
        <v>53</v>
      </c>
      <c r="C20" s="33" t="str">
        <f>+C11</f>
        <v>teplo</v>
      </c>
      <c r="D20" s="33" t="str">
        <f t="shared" si="1"/>
        <v>ostatní</v>
      </c>
      <c r="E20" s="33" t="str">
        <f t="shared" si="1"/>
        <v>teplo</v>
      </c>
      <c r="F20" s="33" t="str">
        <f t="shared" si="1"/>
        <v>ostatní</v>
      </c>
      <c r="G20" s="33" t="str">
        <f t="shared" si="1"/>
        <v>teplo</v>
      </c>
      <c r="H20" s="33" t="str">
        <f t="shared" si="1"/>
        <v>ostatní</v>
      </c>
      <c r="I20" s="33" t="str">
        <f t="shared" si="1"/>
        <v>teplo</v>
      </c>
      <c r="J20" s="33" t="str">
        <f t="shared" si="1"/>
        <v>ostatní</v>
      </c>
      <c r="K20" s="33" t="str">
        <f t="shared" si="1"/>
        <v>teplo</v>
      </c>
      <c r="L20" s="33" t="str">
        <f t="shared" si="1"/>
        <v>ostatní</v>
      </c>
    </row>
    <row r="21" spans="1:12" ht="11.25" x14ac:dyDescent="0.2">
      <c r="A21" s="34" t="s">
        <v>54</v>
      </c>
      <c r="B21" s="35" t="s">
        <v>17</v>
      </c>
      <c r="C21" s="30">
        <v>127440</v>
      </c>
      <c r="D21" s="30">
        <f>187560-127440</f>
        <v>60120</v>
      </c>
      <c r="E21" s="30">
        <v>120984</v>
      </c>
      <c r="F21" s="30">
        <f>179400-120984</f>
        <v>58416</v>
      </c>
      <c r="G21" s="30">
        <v>124168</v>
      </c>
      <c r="H21" s="30">
        <f>161956-G21</f>
        <v>37788</v>
      </c>
      <c r="I21" s="30">
        <v>114856</v>
      </c>
      <c r="J21" s="30">
        <f>148036-I21</f>
        <v>33180</v>
      </c>
      <c r="K21" s="30"/>
      <c r="L21" s="30"/>
    </row>
    <row r="22" spans="1:12" ht="11.25" x14ac:dyDescent="0.2">
      <c r="A22" s="34" t="s">
        <v>55</v>
      </c>
      <c r="B22" s="35" t="s">
        <v>17</v>
      </c>
      <c r="C22" s="30">
        <f>+C21*0.1</f>
        <v>12744</v>
      </c>
      <c r="D22" s="30"/>
      <c r="E22" s="30">
        <f>+E21*0.1</f>
        <v>12098.400000000001</v>
      </c>
      <c r="F22" s="30"/>
      <c r="G22" s="30">
        <f>+G21*0.1</f>
        <v>12416.800000000001</v>
      </c>
      <c r="H22" s="30"/>
      <c r="I22" s="30">
        <f>+I21*0.1</f>
        <v>11485.6</v>
      </c>
      <c r="J22" s="30"/>
      <c r="K22" s="30"/>
      <c r="L22" s="30"/>
    </row>
    <row r="23" spans="1:12" ht="10.5" x14ac:dyDescent="0.25">
      <c r="A23" s="38" t="s">
        <v>32</v>
      </c>
      <c r="B23" s="36" t="s">
        <v>56</v>
      </c>
      <c r="C23" s="39">
        <f t="shared" ref="C23:L23" si="2">SUM(C21:C22)</f>
        <v>140184</v>
      </c>
      <c r="D23" s="39">
        <f t="shared" si="2"/>
        <v>60120</v>
      </c>
      <c r="E23" s="39">
        <f t="shared" si="2"/>
        <v>133082.4</v>
      </c>
      <c r="F23" s="39">
        <f t="shared" si="2"/>
        <v>58416</v>
      </c>
      <c r="G23" s="39">
        <f t="shared" si="2"/>
        <v>136584.79999999999</v>
      </c>
      <c r="H23" s="39">
        <f t="shared" si="2"/>
        <v>37788</v>
      </c>
      <c r="I23" s="39">
        <f t="shared" si="2"/>
        <v>126341.6</v>
      </c>
      <c r="J23" s="39">
        <f t="shared" si="2"/>
        <v>33180</v>
      </c>
      <c r="K23" s="39">
        <f t="shared" si="2"/>
        <v>0</v>
      </c>
      <c r="L23" s="39">
        <f t="shared" si="2"/>
        <v>0</v>
      </c>
    </row>
    <row r="24" spans="1:12" ht="11.25" x14ac:dyDescent="0.2"/>
    <row r="25" spans="1:12" ht="10.5" x14ac:dyDescent="0.25">
      <c r="A25" s="27" t="s">
        <v>57</v>
      </c>
      <c r="B25" s="27"/>
    </row>
    <row r="26" spans="1:12" ht="11.25" x14ac:dyDescent="0.2"/>
    <row r="27" spans="1:12" ht="11.25" x14ac:dyDescent="0.2">
      <c r="C27" s="33" t="str">
        <f>+C10</f>
        <v>355.</v>
      </c>
      <c r="D27" s="33" t="str">
        <f t="shared" ref="D27:L27" si="3">+D10</f>
        <v>355.</v>
      </c>
      <c r="E27" s="33" t="str">
        <f t="shared" si="3"/>
        <v>356.</v>
      </c>
      <c r="F27" s="33" t="str">
        <f t="shared" si="3"/>
        <v>356.</v>
      </c>
      <c r="G27" s="33" t="str">
        <f t="shared" si="3"/>
        <v>298.</v>
      </c>
      <c r="H27" s="33" t="str">
        <f t="shared" si="3"/>
        <v>298.</v>
      </c>
      <c r="I27" s="33" t="str">
        <f t="shared" si="3"/>
        <v>299.</v>
      </c>
      <c r="J27" s="33" t="str">
        <f t="shared" si="3"/>
        <v>299.</v>
      </c>
      <c r="K27" s="33" t="str">
        <f t="shared" si="3"/>
        <v>kadeř.</v>
      </c>
      <c r="L27" s="33" t="str">
        <f t="shared" si="3"/>
        <v>kadeř.</v>
      </c>
    </row>
    <row r="28" spans="1:12" ht="11.25" x14ac:dyDescent="0.2">
      <c r="A28" s="31" t="s">
        <v>24</v>
      </c>
      <c r="B28" s="32" t="s">
        <v>53</v>
      </c>
      <c r="C28" s="33" t="str">
        <f t="shared" ref="C28:L28" si="4">+C11</f>
        <v>teplo</v>
      </c>
      <c r="D28" s="33" t="str">
        <f t="shared" si="4"/>
        <v>ostatní</v>
      </c>
      <c r="E28" s="33" t="str">
        <f t="shared" si="4"/>
        <v>teplo</v>
      </c>
      <c r="F28" s="33" t="str">
        <f t="shared" si="4"/>
        <v>ostatní</v>
      </c>
      <c r="G28" s="33" t="str">
        <f t="shared" si="4"/>
        <v>teplo</v>
      </c>
      <c r="H28" s="33" t="str">
        <f t="shared" si="4"/>
        <v>ostatní</v>
      </c>
      <c r="I28" s="33" t="str">
        <f t="shared" si="4"/>
        <v>teplo</v>
      </c>
      <c r="J28" s="33" t="str">
        <f t="shared" si="4"/>
        <v>ostatní</v>
      </c>
      <c r="K28" s="33" t="str">
        <f t="shared" si="4"/>
        <v>teplo</v>
      </c>
      <c r="L28" s="33" t="str">
        <f t="shared" si="4"/>
        <v>ostatní</v>
      </c>
    </row>
    <row r="29" spans="1:12" ht="11.25" x14ac:dyDescent="0.2">
      <c r="A29" s="40" t="s">
        <v>58</v>
      </c>
      <c r="B29" s="36" t="s">
        <v>59</v>
      </c>
      <c r="C29" s="30">
        <v>0</v>
      </c>
      <c r="D29" s="30">
        <f>+D21</f>
        <v>60120</v>
      </c>
      <c r="E29" s="30"/>
      <c r="F29" s="30">
        <f>+F21</f>
        <v>58416</v>
      </c>
      <c r="G29" s="30">
        <v>0</v>
      </c>
      <c r="H29" s="30">
        <f>+H21</f>
        <v>37788</v>
      </c>
      <c r="I29" s="30"/>
      <c r="J29" s="30">
        <f>+J21</f>
        <v>33180</v>
      </c>
      <c r="K29" s="30"/>
      <c r="L29" s="30">
        <f>+L21</f>
        <v>0</v>
      </c>
    </row>
    <row r="30" spans="1:12" ht="11.25" x14ac:dyDescent="0.2">
      <c r="A30" s="40" t="s">
        <v>60</v>
      </c>
      <c r="B30" s="36" t="s">
        <v>61</v>
      </c>
      <c r="C30" s="30">
        <f>+C21</f>
        <v>127440</v>
      </c>
      <c r="D30" s="30">
        <v>0</v>
      </c>
      <c r="E30" s="30">
        <f>+E21</f>
        <v>120984</v>
      </c>
      <c r="F30" s="30"/>
      <c r="G30" s="30">
        <f>+G21</f>
        <v>124168</v>
      </c>
      <c r="H30" s="30">
        <v>0</v>
      </c>
      <c r="I30" s="30">
        <f>+I21</f>
        <v>114856</v>
      </c>
      <c r="J30" s="30"/>
      <c r="K30" s="30">
        <f>+K21</f>
        <v>0</v>
      </c>
      <c r="L30" s="30"/>
    </row>
    <row r="31" spans="1:12" ht="11.25" x14ac:dyDescent="0.2">
      <c r="A31" s="40" t="s">
        <v>62</v>
      </c>
      <c r="B31" s="36" t="s">
        <v>63</v>
      </c>
      <c r="C31" s="30">
        <f>+C22</f>
        <v>12744</v>
      </c>
      <c r="D31" s="30">
        <v>0</v>
      </c>
      <c r="E31" s="30">
        <f>+E22</f>
        <v>12098.400000000001</v>
      </c>
      <c r="F31" s="30"/>
      <c r="G31" s="30">
        <f>+G22</f>
        <v>12416.800000000001</v>
      </c>
      <c r="H31" s="30">
        <v>0</v>
      </c>
      <c r="I31" s="30">
        <f>+I22</f>
        <v>11485.6</v>
      </c>
      <c r="J31" s="30"/>
      <c r="K31" s="30">
        <f>+K22</f>
        <v>0</v>
      </c>
      <c r="L31" s="30"/>
    </row>
    <row r="32" spans="1:12" ht="11.25" x14ac:dyDescent="0.2">
      <c r="A32" s="40" t="s">
        <v>64</v>
      </c>
      <c r="B32" s="36"/>
      <c r="C32" s="30">
        <v>10</v>
      </c>
      <c r="D32" s="30">
        <v>0</v>
      </c>
      <c r="E32" s="30">
        <v>10</v>
      </c>
      <c r="F32" s="30">
        <v>0</v>
      </c>
      <c r="G32" s="30">
        <v>10</v>
      </c>
      <c r="H32" s="30">
        <v>0</v>
      </c>
      <c r="I32" s="30">
        <v>10</v>
      </c>
      <c r="J32" s="30">
        <v>0</v>
      </c>
      <c r="K32" s="30">
        <v>10</v>
      </c>
      <c r="L32" s="30">
        <v>0</v>
      </c>
    </row>
    <row r="33" spans="1:12" ht="11.25" x14ac:dyDescent="0.2">
      <c r="A33" s="40" t="s">
        <v>65</v>
      </c>
      <c r="B33" s="36" t="s">
        <v>66</v>
      </c>
      <c r="C33" s="37">
        <f t="shared" ref="C33:L33" si="5">+C15</f>
        <v>112409.33</v>
      </c>
      <c r="D33" s="37">
        <f t="shared" si="5"/>
        <v>58800.999999999985</v>
      </c>
      <c r="E33" s="37">
        <f t="shared" si="5"/>
        <v>104997.42</v>
      </c>
      <c r="F33" s="37">
        <f t="shared" si="5"/>
        <v>62495.000000000015</v>
      </c>
      <c r="G33" s="37">
        <f t="shared" si="5"/>
        <v>102825.11000000002</v>
      </c>
      <c r="H33" s="37">
        <f t="shared" si="5"/>
        <v>20322.147999999986</v>
      </c>
      <c r="I33" s="37">
        <f t="shared" si="5"/>
        <v>117963.45000000001</v>
      </c>
      <c r="J33" s="37">
        <f t="shared" si="5"/>
        <v>27357.869999999995</v>
      </c>
      <c r="K33" s="37">
        <f t="shared" si="5"/>
        <v>5833.6</v>
      </c>
      <c r="L33" s="37">
        <f t="shared" si="5"/>
        <v>1738.4399999999996</v>
      </c>
    </row>
    <row r="34" spans="1:12" ht="11.25" x14ac:dyDescent="0.2">
      <c r="A34" s="40" t="s">
        <v>67</v>
      </c>
      <c r="B34" s="36" t="s">
        <v>68</v>
      </c>
      <c r="C34" s="37">
        <f t="shared" ref="C34:L34" si="6">IF(C32&lt;&gt;0,C33-C30,0)</f>
        <v>-15030.669999999998</v>
      </c>
      <c r="D34" s="37">
        <f t="shared" si="6"/>
        <v>0</v>
      </c>
      <c r="E34" s="37">
        <f t="shared" si="6"/>
        <v>-15986.580000000002</v>
      </c>
      <c r="F34" s="37">
        <f t="shared" si="6"/>
        <v>0</v>
      </c>
      <c r="G34" s="37">
        <f t="shared" si="6"/>
        <v>-21342.889999999985</v>
      </c>
      <c r="H34" s="37">
        <f t="shared" si="6"/>
        <v>0</v>
      </c>
      <c r="I34" s="37">
        <f t="shared" si="6"/>
        <v>3107.4500000000116</v>
      </c>
      <c r="J34" s="37">
        <f t="shared" si="6"/>
        <v>0</v>
      </c>
      <c r="K34" s="37">
        <f t="shared" si="6"/>
        <v>5833.6</v>
      </c>
      <c r="L34" s="37">
        <f t="shared" si="6"/>
        <v>0</v>
      </c>
    </row>
    <row r="35" spans="1:12" ht="11.25" x14ac:dyDescent="0.2">
      <c r="A35" s="40" t="s">
        <v>8</v>
      </c>
      <c r="B35" s="36" t="s">
        <v>69</v>
      </c>
      <c r="C35" s="37">
        <f t="shared" ref="C35:L35" si="7">+C34*C32/100</f>
        <v>-1503.0669999999998</v>
      </c>
      <c r="D35" s="37">
        <f t="shared" si="7"/>
        <v>0</v>
      </c>
      <c r="E35" s="37">
        <f t="shared" si="7"/>
        <v>-1598.6580000000001</v>
      </c>
      <c r="F35" s="37">
        <f t="shared" si="7"/>
        <v>0</v>
      </c>
      <c r="G35" s="37">
        <f t="shared" si="7"/>
        <v>-2134.2889999999984</v>
      </c>
      <c r="H35" s="37">
        <f t="shared" si="7"/>
        <v>0</v>
      </c>
      <c r="I35" s="37">
        <f t="shared" si="7"/>
        <v>310.74500000000114</v>
      </c>
      <c r="J35" s="37">
        <f t="shared" si="7"/>
        <v>0</v>
      </c>
      <c r="K35" s="37">
        <f t="shared" si="7"/>
        <v>583.36</v>
      </c>
      <c r="L35" s="37">
        <f t="shared" si="7"/>
        <v>0</v>
      </c>
    </row>
    <row r="36" spans="1:12" ht="11.25" x14ac:dyDescent="0.2">
      <c r="A36" s="40" t="s">
        <v>70</v>
      </c>
      <c r="B36" s="36" t="s">
        <v>71</v>
      </c>
      <c r="C36" s="37">
        <f t="shared" ref="C36:L36" si="8">+C33-C29-C30+C35</f>
        <v>-16533.736999999997</v>
      </c>
      <c r="D36" s="37">
        <f t="shared" si="8"/>
        <v>-1319.0000000000146</v>
      </c>
      <c r="E36" s="37">
        <f t="shared" si="8"/>
        <v>-17585.238000000001</v>
      </c>
      <c r="F36" s="37">
        <f t="shared" si="8"/>
        <v>4079.0000000000146</v>
      </c>
      <c r="G36" s="37">
        <f t="shared" si="8"/>
        <v>-23477.178999999982</v>
      </c>
      <c r="H36" s="37">
        <f t="shared" si="8"/>
        <v>-17465.852000000014</v>
      </c>
      <c r="I36" s="37">
        <f t="shared" si="8"/>
        <v>3418.1950000000129</v>
      </c>
      <c r="J36" s="37">
        <f t="shared" si="8"/>
        <v>-5822.1300000000047</v>
      </c>
      <c r="K36" s="37">
        <f t="shared" si="8"/>
        <v>6416.96</v>
      </c>
      <c r="L36" s="37">
        <f t="shared" si="8"/>
        <v>1738.4399999999996</v>
      </c>
    </row>
    <row r="38" spans="1:12" ht="10.5" x14ac:dyDescent="0.25">
      <c r="A38" s="41" t="s">
        <v>72</v>
      </c>
      <c r="C38" s="33" t="str">
        <f>+C10</f>
        <v>355.</v>
      </c>
      <c r="D38" s="33" t="str">
        <f t="shared" ref="D38:L38" si="9">+D10</f>
        <v>355.</v>
      </c>
      <c r="E38" s="33" t="str">
        <f t="shared" si="9"/>
        <v>356.</v>
      </c>
      <c r="F38" s="33" t="str">
        <f t="shared" si="9"/>
        <v>356.</v>
      </c>
      <c r="G38" s="33" t="str">
        <f t="shared" si="9"/>
        <v>298.</v>
      </c>
      <c r="H38" s="33" t="str">
        <f t="shared" si="9"/>
        <v>298.</v>
      </c>
      <c r="I38" s="33" t="str">
        <f t="shared" si="9"/>
        <v>299.</v>
      </c>
      <c r="J38" s="33" t="str">
        <f t="shared" si="9"/>
        <v>299.</v>
      </c>
      <c r="K38" s="33" t="str">
        <f t="shared" si="9"/>
        <v>kadeř.</v>
      </c>
      <c r="L38" s="33" t="str">
        <f t="shared" si="9"/>
        <v>kadeř.</v>
      </c>
    </row>
    <row r="39" spans="1:12" ht="10.5" x14ac:dyDescent="0.25">
      <c r="A39" s="41"/>
      <c r="C39" s="33" t="str">
        <f t="shared" ref="C39:L39" si="10">+C11</f>
        <v>teplo</v>
      </c>
      <c r="D39" s="33" t="str">
        <f t="shared" si="10"/>
        <v>ostatní</v>
      </c>
      <c r="E39" s="33" t="str">
        <f t="shared" si="10"/>
        <v>teplo</v>
      </c>
      <c r="F39" s="33" t="str">
        <f t="shared" si="10"/>
        <v>ostatní</v>
      </c>
      <c r="G39" s="33" t="str">
        <f t="shared" si="10"/>
        <v>teplo</v>
      </c>
      <c r="H39" s="33" t="str">
        <f t="shared" si="10"/>
        <v>ostatní</v>
      </c>
      <c r="I39" s="33" t="str">
        <f t="shared" si="10"/>
        <v>teplo</v>
      </c>
      <c r="J39" s="33" t="str">
        <f t="shared" si="10"/>
        <v>ostatní</v>
      </c>
      <c r="K39" s="33" t="str">
        <f t="shared" si="10"/>
        <v>teplo</v>
      </c>
      <c r="L39" s="33" t="str">
        <f t="shared" si="10"/>
        <v>ostatní</v>
      </c>
    </row>
    <row r="40" spans="1:12" ht="11.25" x14ac:dyDescent="0.2">
      <c r="A40" s="31" t="s">
        <v>24</v>
      </c>
      <c r="B40" s="36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spans="1:12" ht="11.25" x14ac:dyDescent="0.2">
      <c r="A41" s="40" t="s">
        <v>73</v>
      </c>
      <c r="B41" s="36"/>
      <c r="C41" s="37">
        <f t="shared" ref="C41:L41" si="11">-C13+C34</f>
        <v>-127440</v>
      </c>
      <c r="D41" s="37">
        <f t="shared" si="11"/>
        <v>-58800.999999999985</v>
      </c>
      <c r="E41" s="37">
        <f t="shared" si="11"/>
        <v>-120984</v>
      </c>
      <c r="F41" s="37">
        <f t="shared" si="11"/>
        <v>-62495.000000000015</v>
      </c>
      <c r="G41" s="37">
        <f t="shared" si="11"/>
        <v>-124168</v>
      </c>
      <c r="H41" s="37">
        <f t="shared" si="11"/>
        <v>-20322.147999999986</v>
      </c>
      <c r="I41" s="37">
        <f t="shared" si="11"/>
        <v>-114856</v>
      </c>
      <c r="J41" s="37">
        <f t="shared" si="11"/>
        <v>-27357.869999999995</v>
      </c>
      <c r="K41" s="37">
        <f t="shared" si="11"/>
        <v>0</v>
      </c>
      <c r="L41" s="37">
        <f t="shared" si="11"/>
        <v>-1738.4399999999996</v>
      </c>
    </row>
    <row r="42" spans="1:12" ht="11.25" x14ac:dyDescent="0.2">
      <c r="A42" s="40" t="s">
        <v>74</v>
      </c>
      <c r="B42" s="36"/>
      <c r="C42" s="37">
        <f>-C34</f>
        <v>15030.669999999998</v>
      </c>
      <c r="D42" s="37">
        <f t="shared" ref="D42:L42" si="12">-D34</f>
        <v>0</v>
      </c>
      <c r="E42" s="37">
        <f t="shared" si="12"/>
        <v>15986.580000000002</v>
      </c>
      <c r="F42" s="37">
        <f t="shared" si="12"/>
        <v>0</v>
      </c>
      <c r="G42" s="37">
        <f t="shared" si="12"/>
        <v>21342.889999999985</v>
      </c>
      <c r="H42" s="37">
        <f t="shared" si="12"/>
        <v>0</v>
      </c>
      <c r="I42" s="37">
        <f t="shared" si="12"/>
        <v>-3107.4500000000116</v>
      </c>
      <c r="J42" s="37">
        <f t="shared" si="12"/>
        <v>0</v>
      </c>
      <c r="K42" s="37">
        <f t="shared" si="12"/>
        <v>-5833.6</v>
      </c>
      <c r="L42" s="37">
        <f t="shared" si="12"/>
        <v>0</v>
      </c>
    </row>
    <row r="43" spans="1:12" ht="11.25" x14ac:dyDescent="0.2">
      <c r="A43" s="40" t="s">
        <v>75</v>
      </c>
      <c r="B43" s="36"/>
      <c r="C43" s="37">
        <f>+C21</f>
        <v>127440</v>
      </c>
      <c r="D43" s="37">
        <f t="shared" ref="D43:L43" si="13">+D21</f>
        <v>60120</v>
      </c>
      <c r="E43" s="37">
        <f t="shared" si="13"/>
        <v>120984</v>
      </c>
      <c r="F43" s="37">
        <f t="shared" si="13"/>
        <v>58416</v>
      </c>
      <c r="G43" s="37">
        <f t="shared" si="13"/>
        <v>124168</v>
      </c>
      <c r="H43" s="37">
        <f t="shared" si="13"/>
        <v>37788</v>
      </c>
      <c r="I43" s="37">
        <f t="shared" si="13"/>
        <v>114856</v>
      </c>
      <c r="J43" s="37">
        <f t="shared" si="13"/>
        <v>33180</v>
      </c>
      <c r="K43" s="37">
        <f t="shared" si="13"/>
        <v>0</v>
      </c>
      <c r="L43" s="37">
        <f t="shared" si="13"/>
        <v>0</v>
      </c>
    </row>
    <row r="44" spans="1:12" ht="11.25" x14ac:dyDescent="0.2">
      <c r="A44" s="40" t="s">
        <v>76</v>
      </c>
      <c r="B44" s="36"/>
      <c r="C44" s="37">
        <f>+C36</f>
        <v>-16533.736999999997</v>
      </c>
      <c r="D44" s="37">
        <f t="shared" ref="D44:L44" si="14">+D36</f>
        <v>-1319.0000000000146</v>
      </c>
      <c r="E44" s="37">
        <f t="shared" si="14"/>
        <v>-17585.238000000001</v>
      </c>
      <c r="F44" s="37">
        <f t="shared" si="14"/>
        <v>4079.0000000000146</v>
      </c>
      <c r="G44" s="37">
        <f t="shared" si="14"/>
        <v>-23477.178999999982</v>
      </c>
      <c r="H44" s="37">
        <f t="shared" si="14"/>
        <v>-17465.852000000014</v>
      </c>
      <c r="I44" s="37">
        <f t="shared" si="14"/>
        <v>3418.1950000000129</v>
      </c>
      <c r="J44" s="37">
        <f t="shared" si="14"/>
        <v>-5822.1300000000047</v>
      </c>
      <c r="K44" s="37">
        <f t="shared" si="14"/>
        <v>6416.96</v>
      </c>
      <c r="L44" s="37">
        <f t="shared" si="14"/>
        <v>1738.4399999999996</v>
      </c>
    </row>
    <row r="45" spans="1:12" ht="11.25" x14ac:dyDescent="0.2">
      <c r="A45" s="40" t="s">
        <v>77</v>
      </c>
      <c r="B45" s="36"/>
      <c r="C45" s="37">
        <f>-C35</f>
        <v>1503.0669999999998</v>
      </c>
      <c r="D45" s="37">
        <f t="shared" ref="D45:L45" si="15">-D35</f>
        <v>0</v>
      </c>
      <c r="E45" s="37">
        <f t="shared" si="15"/>
        <v>1598.6580000000001</v>
      </c>
      <c r="F45" s="37">
        <f t="shared" si="15"/>
        <v>0</v>
      </c>
      <c r="G45" s="37">
        <f t="shared" si="15"/>
        <v>2134.2889999999984</v>
      </c>
      <c r="H45" s="37">
        <f t="shared" si="15"/>
        <v>0</v>
      </c>
      <c r="I45" s="37">
        <f t="shared" si="15"/>
        <v>-310.74500000000114</v>
      </c>
      <c r="J45" s="37">
        <f t="shared" si="15"/>
        <v>0</v>
      </c>
      <c r="K45" s="37">
        <f t="shared" si="15"/>
        <v>-583.36</v>
      </c>
      <c r="L45" s="37">
        <f t="shared" si="15"/>
        <v>0</v>
      </c>
    </row>
    <row r="46" spans="1:12" ht="10.5" x14ac:dyDescent="0.25">
      <c r="A46" s="40"/>
      <c r="B46" s="36"/>
      <c r="C46" s="37"/>
      <c r="D46" s="37"/>
      <c r="E46" s="37"/>
      <c r="F46" s="39"/>
      <c r="G46" s="39"/>
      <c r="H46" s="39"/>
      <c r="I46" s="39"/>
      <c r="J46" s="39"/>
      <c r="K46" s="39"/>
      <c r="L46" s="39"/>
    </row>
    <row r="47" spans="1:12" ht="11.25" x14ac:dyDescent="0.2">
      <c r="A47" s="42"/>
    </row>
  </sheetData>
  <pageMargins left="0.7" right="0.7" top="0.9375" bottom="0.78740157499999996" header="0.3" footer="0.3"/>
  <pageSetup paperSize="9" scale="92" orientation="landscape" verticalDpi="0" r:id="rId1"/>
  <headerFooter>
    <oddHeader xml:space="preserve">&amp;L&amp;8Dakan poradenská s.r.o.   *   Pod  Dubovkou 198 / 9  *  30100 Plzeň     
IČ: 290 96 642           *        zapsaná  v  OR  u  KS  v  Plzni,  C / 24494     
www.dakan.cz * e-mail: david.vicar@dakan.cz * tel.725.004.430    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J53"/>
  <sheetViews>
    <sheetView zoomScaleNormal="100" workbookViewId="0">
      <selection activeCell="H9" sqref="H9"/>
    </sheetView>
  </sheetViews>
  <sheetFormatPr defaultColWidth="9.1796875" defaultRowHeight="10" x14ac:dyDescent="0.2"/>
  <cols>
    <col min="1" max="1" width="13.7265625" style="26" customWidth="1"/>
    <col min="2" max="2" width="9.1796875" style="26"/>
    <col min="3" max="4" width="10.1796875" style="26" bestFit="1" customWidth="1"/>
    <col min="5" max="5" width="9.26953125" style="26" customWidth="1"/>
    <col min="6" max="16384" width="9.1796875" style="26"/>
  </cols>
  <sheetData>
    <row r="1" spans="1:10" ht="10.5" x14ac:dyDescent="0.25">
      <c r="A1" s="27" t="s">
        <v>78</v>
      </c>
    </row>
    <row r="2" spans="1:10" x14ac:dyDescent="0.2">
      <c r="C2" s="43"/>
    </row>
    <row r="3" spans="1:10" ht="10.5" x14ac:dyDescent="0.25">
      <c r="A3" s="27" t="s">
        <v>79</v>
      </c>
      <c r="B3" s="44"/>
      <c r="C3" s="45">
        <v>41274</v>
      </c>
    </row>
    <row r="4" spans="1:10" x14ac:dyDescent="0.2">
      <c r="A4" s="31" t="s">
        <v>80</v>
      </c>
      <c r="B4" s="31" t="s">
        <v>81</v>
      </c>
      <c r="C4" s="46" t="s">
        <v>82</v>
      </c>
      <c r="D4" s="31" t="s">
        <v>83</v>
      </c>
      <c r="E4" s="31" t="s">
        <v>84</v>
      </c>
      <c r="F4" s="31" t="s">
        <v>85</v>
      </c>
      <c r="G4" s="25"/>
      <c r="H4" s="25"/>
    </row>
    <row r="5" spans="1:10" x14ac:dyDescent="0.2">
      <c r="A5" s="34" t="s">
        <v>86</v>
      </c>
      <c r="B5" s="30">
        <v>100</v>
      </c>
      <c r="C5" s="47">
        <v>39051</v>
      </c>
      <c r="D5" s="37">
        <f>MAX(C$3-C5,0)</f>
        <v>2223</v>
      </c>
      <c r="E5" s="37">
        <f t="shared" ref="E5:E37" si="0">+MIN(FLOOR(D5/90,1)*10,100)</f>
        <v>100</v>
      </c>
      <c r="F5" s="37">
        <f t="shared" ref="F5:F37" si="1">+B5*E5/100</f>
        <v>100</v>
      </c>
      <c r="G5" s="25"/>
      <c r="H5" s="25"/>
      <c r="J5" s="48"/>
    </row>
    <row r="6" spans="1:10" x14ac:dyDescent="0.2">
      <c r="A6" s="34" t="s">
        <v>87</v>
      </c>
      <c r="B6" s="30">
        <v>200</v>
      </c>
      <c r="C6" s="47">
        <v>39051</v>
      </c>
      <c r="D6" s="37">
        <f t="shared" ref="D6:D37" si="2">MAX(C$3-C6,0)</f>
        <v>2223</v>
      </c>
      <c r="E6" s="37">
        <f t="shared" si="0"/>
        <v>100</v>
      </c>
      <c r="F6" s="37">
        <f t="shared" si="1"/>
        <v>200</v>
      </c>
      <c r="G6" s="25"/>
      <c r="H6" s="25"/>
      <c r="J6" s="49"/>
    </row>
    <row r="7" spans="1:10" x14ac:dyDescent="0.2">
      <c r="A7" s="34" t="s">
        <v>88</v>
      </c>
      <c r="B7" s="30">
        <v>300</v>
      </c>
      <c r="C7" s="47">
        <v>39370</v>
      </c>
      <c r="D7" s="37">
        <f t="shared" si="2"/>
        <v>1904</v>
      </c>
      <c r="E7" s="37">
        <f t="shared" si="0"/>
        <v>100</v>
      </c>
      <c r="F7" s="37">
        <f t="shared" si="1"/>
        <v>300</v>
      </c>
      <c r="G7" s="25"/>
      <c r="H7" s="25"/>
      <c r="J7" s="49"/>
    </row>
    <row r="8" spans="1:10" x14ac:dyDescent="0.2">
      <c r="A8" s="34" t="s">
        <v>89</v>
      </c>
      <c r="B8" s="30">
        <v>400</v>
      </c>
      <c r="C8" s="47">
        <v>39370</v>
      </c>
      <c r="D8" s="37">
        <f t="shared" si="2"/>
        <v>1904</v>
      </c>
      <c r="E8" s="37">
        <f t="shared" si="0"/>
        <v>100</v>
      </c>
      <c r="F8" s="37">
        <f t="shared" si="1"/>
        <v>400</v>
      </c>
      <c r="G8" s="25"/>
      <c r="H8" s="25"/>
      <c r="J8" s="49"/>
    </row>
    <row r="9" spans="1:10" x14ac:dyDescent="0.2">
      <c r="A9" s="34" t="s">
        <v>90</v>
      </c>
      <c r="B9" s="30">
        <v>500</v>
      </c>
      <c r="C9" s="47">
        <v>39370</v>
      </c>
      <c r="D9" s="37">
        <f t="shared" si="2"/>
        <v>1904</v>
      </c>
      <c r="E9" s="37">
        <f t="shared" si="0"/>
        <v>100</v>
      </c>
      <c r="F9" s="37">
        <f t="shared" si="1"/>
        <v>500</v>
      </c>
      <c r="G9" s="25"/>
      <c r="H9" s="25"/>
      <c r="J9" s="49"/>
    </row>
    <row r="10" spans="1:10" x14ac:dyDescent="0.2">
      <c r="A10" s="34" t="s">
        <v>91</v>
      </c>
      <c r="B10" s="30">
        <v>600</v>
      </c>
      <c r="C10" s="47">
        <v>39370</v>
      </c>
      <c r="D10" s="37">
        <f t="shared" si="2"/>
        <v>1904</v>
      </c>
      <c r="E10" s="37">
        <f t="shared" si="0"/>
        <v>100</v>
      </c>
      <c r="F10" s="37">
        <f t="shared" si="1"/>
        <v>600</v>
      </c>
      <c r="G10" s="25"/>
      <c r="H10" s="25"/>
      <c r="J10" s="49"/>
    </row>
    <row r="11" spans="1:10" x14ac:dyDescent="0.2">
      <c r="A11" s="34" t="s">
        <v>92</v>
      </c>
      <c r="B11" s="30">
        <v>700</v>
      </c>
      <c r="C11" s="47">
        <v>39736</v>
      </c>
      <c r="D11" s="37">
        <f t="shared" si="2"/>
        <v>1538</v>
      </c>
      <c r="E11" s="37">
        <f t="shared" si="0"/>
        <v>100</v>
      </c>
      <c r="F11" s="37">
        <f t="shared" si="1"/>
        <v>700</v>
      </c>
      <c r="G11" s="25"/>
      <c r="H11" s="25"/>
      <c r="J11" s="49"/>
    </row>
    <row r="12" spans="1:10" x14ac:dyDescent="0.2">
      <c r="A12" s="34" t="s">
        <v>93</v>
      </c>
      <c r="B12" s="30">
        <v>800</v>
      </c>
      <c r="C12" s="47">
        <v>39736</v>
      </c>
      <c r="D12" s="37">
        <f t="shared" si="2"/>
        <v>1538</v>
      </c>
      <c r="E12" s="37">
        <f t="shared" si="0"/>
        <v>100</v>
      </c>
      <c r="F12" s="37">
        <f t="shared" si="1"/>
        <v>800</v>
      </c>
      <c r="G12" s="25"/>
      <c r="H12" s="25"/>
      <c r="J12" s="49"/>
    </row>
    <row r="13" spans="1:10" x14ac:dyDescent="0.2">
      <c r="A13" s="34" t="s">
        <v>86</v>
      </c>
      <c r="B13" s="30">
        <v>900</v>
      </c>
      <c r="C13" s="47">
        <v>39887</v>
      </c>
      <c r="D13" s="37">
        <f t="shared" si="2"/>
        <v>1387</v>
      </c>
      <c r="E13" s="37">
        <f t="shared" si="0"/>
        <v>100</v>
      </c>
      <c r="F13" s="37">
        <f t="shared" si="1"/>
        <v>900</v>
      </c>
      <c r="G13" s="25"/>
      <c r="H13" s="25"/>
      <c r="J13" s="49"/>
    </row>
    <row r="14" spans="1:10" x14ac:dyDescent="0.2">
      <c r="A14" s="34" t="s">
        <v>87</v>
      </c>
      <c r="B14" s="30">
        <v>100</v>
      </c>
      <c r="C14" s="47">
        <v>39887</v>
      </c>
      <c r="D14" s="37">
        <f t="shared" si="2"/>
        <v>1387</v>
      </c>
      <c r="E14" s="37">
        <f t="shared" si="0"/>
        <v>100</v>
      </c>
      <c r="F14" s="37">
        <f t="shared" si="1"/>
        <v>100</v>
      </c>
      <c r="G14" s="25"/>
      <c r="H14" s="25"/>
      <c r="J14" s="49"/>
    </row>
    <row r="15" spans="1:10" x14ac:dyDescent="0.2">
      <c r="A15" s="34" t="s">
        <v>88</v>
      </c>
      <c r="B15" s="30">
        <v>200</v>
      </c>
      <c r="C15" s="47">
        <v>39887</v>
      </c>
      <c r="D15" s="37">
        <f t="shared" si="2"/>
        <v>1387</v>
      </c>
      <c r="E15" s="37">
        <f t="shared" si="0"/>
        <v>100</v>
      </c>
      <c r="F15" s="37">
        <f t="shared" si="1"/>
        <v>200</v>
      </c>
      <c r="G15" s="25"/>
      <c r="H15" s="25"/>
      <c r="J15" s="49"/>
    </row>
    <row r="16" spans="1:10" x14ac:dyDescent="0.2">
      <c r="A16" s="34" t="s">
        <v>89</v>
      </c>
      <c r="B16" s="30">
        <v>300</v>
      </c>
      <c r="C16" s="47">
        <v>39887</v>
      </c>
      <c r="D16" s="37">
        <f t="shared" si="2"/>
        <v>1387</v>
      </c>
      <c r="E16" s="37">
        <f t="shared" si="0"/>
        <v>100</v>
      </c>
      <c r="F16" s="37">
        <f t="shared" si="1"/>
        <v>300</v>
      </c>
      <c r="G16" s="25"/>
      <c r="H16" s="25"/>
      <c r="J16" s="49"/>
    </row>
    <row r="17" spans="1:10" x14ac:dyDescent="0.2">
      <c r="A17" s="34" t="s">
        <v>90</v>
      </c>
      <c r="B17" s="30">
        <v>400</v>
      </c>
      <c r="C17" s="47">
        <v>39887</v>
      </c>
      <c r="D17" s="37">
        <f t="shared" si="2"/>
        <v>1387</v>
      </c>
      <c r="E17" s="37">
        <f t="shared" si="0"/>
        <v>100</v>
      </c>
      <c r="F17" s="37">
        <f t="shared" si="1"/>
        <v>400</v>
      </c>
      <c r="G17" s="25"/>
      <c r="H17" s="25"/>
      <c r="J17" s="49"/>
    </row>
    <row r="18" spans="1:10" x14ac:dyDescent="0.2">
      <c r="A18" s="34" t="s">
        <v>91</v>
      </c>
      <c r="B18" s="30">
        <v>500</v>
      </c>
      <c r="C18" s="47">
        <v>39961</v>
      </c>
      <c r="D18" s="37">
        <f t="shared" si="2"/>
        <v>1313</v>
      </c>
      <c r="E18" s="37">
        <f t="shared" si="0"/>
        <v>100</v>
      </c>
      <c r="F18" s="37">
        <f t="shared" si="1"/>
        <v>500</v>
      </c>
      <c r="G18" s="25"/>
      <c r="H18" s="25"/>
      <c r="J18" s="49"/>
    </row>
    <row r="19" spans="1:10" x14ac:dyDescent="0.2">
      <c r="A19" s="34" t="s">
        <v>92</v>
      </c>
      <c r="B19" s="30">
        <v>600</v>
      </c>
      <c r="C19" s="47">
        <v>39961</v>
      </c>
      <c r="D19" s="37">
        <f t="shared" si="2"/>
        <v>1313</v>
      </c>
      <c r="E19" s="37">
        <f t="shared" si="0"/>
        <v>100</v>
      </c>
      <c r="F19" s="37">
        <f t="shared" si="1"/>
        <v>600</v>
      </c>
      <c r="G19" s="25"/>
      <c r="H19" s="25"/>
      <c r="J19" s="49"/>
    </row>
    <row r="20" spans="1:10" x14ac:dyDescent="0.2">
      <c r="A20" s="34" t="s">
        <v>93</v>
      </c>
      <c r="B20" s="30">
        <v>700</v>
      </c>
      <c r="C20" s="47">
        <v>39961</v>
      </c>
      <c r="D20" s="37">
        <f t="shared" si="2"/>
        <v>1313</v>
      </c>
      <c r="E20" s="37">
        <f t="shared" si="0"/>
        <v>100</v>
      </c>
      <c r="F20" s="37">
        <f t="shared" si="1"/>
        <v>700</v>
      </c>
      <c r="G20" s="25"/>
      <c r="H20" s="25"/>
      <c r="J20" s="49"/>
    </row>
    <row r="21" spans="1:10" x14ac:dyDescent="0.2">
      <c r="A21" s="34" t="s">
        <v>88</v>
      </c>
      <c r="B21" s="30">
        <v>800</v>
      </c>
      <c r="C21" s="47">
        <v>40227</v>
      </c>
      <c r="D21" s="37">
        <f t="shared" si="2"/>
        <v>1047</v>
      </c>
      <c r="E21" s="37">
        <f t="shared" si="0"/>
        <v>100</v>
      </c>
      <c r="F21" s="37">
        <f t="shared" si="1"/>
        <v>800</v>
      </c>
      <c r="G21" s="25"/>
      <c r="H21" s="25"/>
      <c r="J21" s="49"/>
    </row>
    <row r="22" spans="1:10" x14ac:dyDescent="0.2">
      <c r="A22" s="34" t="s">
        <v>89</v>
      </c>
      <c r="B22" s="30">
        <v>900</v>
      </c>
      <c r="C22" s="47">
        <v>40227</v>
      </c>
      <c r="D22" s="37">
        <f t="shared" si="2"/>
        <v>1047</v>
      </c>
      <c r="E22" s="37">
        <f t="shared" si="0"/>
        <v>100</v>
      </c>
      <c r="F22" s="37">
        <f t="shared" si="1"/>
        <v>900</v>
      </c>
      <c r="G22" s="25"/>
      <c r="H22" s="25"/>
      <c r="J22" s="49"/>
    </row>
    <row r="23" spans="1:10" x14ac:dyDescent="0.2">
      <c r="A23" s="34" t="s">
        <v>90</v>
      </c>
      <c r="B23" s="30">
        <v>100</v>
      </c>
      <c r="C23" s="47">
        <v>40227</v>
      </c>
      <c r="D23" s="37">
        <f t="shared" si="2"/>
        <v>1047</v>
      </c>
      <c r="E23" s="37">
        <f t="shared" si="0"/>
        <v>100</v>
      </c>
      <c r="F23" s="37">
        <f t="shared" si="1"/>
        <v>100</v>
      </c>
      <c r="G23" s="25"/>
      <c r="H23" s="25"/>
      <c r="J23" s="49"/>
    </row>
    <row r="24" spans="1:10" x14ac:dyDescent="0.2">
      <c r="A24" s="34" t="s">
        <v>91</v>
      </c>
      <c r="B24" s="30">
        <v>200</v>
      </c>
      <c r="C24" s="47">
        <v>40227</v>
      </c>
      <c r="D24" s="37">
        <f t="shared" si="2"/>
        <v>1047</v>
      </c>
      <c r="E24" s="37">
        <f t="shared" si="0"/>
        <v>100</v>
      </c>
      <c r="F24" s="37">
        <f t="shared" si="1"/>
        <v>200</v>
      </c>
      <c r="G24" s="25"/>
      <c r="H24" s="25"/>
      <c r="J24" s="49"/>
    </row>
    <row r="25" spans="1:10" x14ac:dyDescent="0.2">
      <c r="A25" s="34" t="s">
        <v>92</v>
      </c>
      <c r="B25" s="30">
        <v>300</v>
      </c>
      <c r="C25" s="47">
        <v>40227</v>
      </c>
      <c r="D25" s="37">
        <f t="shared" si="2"/>
        <v>1047</v>
      </c>
      <c r="E25" s="37">
        <f t="shared" si="0"/>
        <v>100</v>
      </c>
      <c r="F25" s="37">
        <f t="shared" si="1"/>
        <v>300</v>
      </c>
      <c r="G25" s="25"/>
      <c r="H25" s="25"/>
      <c r="J25" s="49"/>
    </row>
    <row r="26" spans="1:10" x14ac:dyDescent="0.2">
      <c r="A26" s="34" t="s">
        <v>93</v>
      </c>
      <c r="B26" s="30">
        <v>400</v>
      </c>
      <c r="C26" s="47">
        <v>40227</v>
      </c>
      <c r="D26" s="37">
        <f t="shared" si="2"/>
        <v>1047</v>
      </c>
      <c r="E26" s="37">
        <f t="shared" si="0"/>
        <v>100</v>
      </c>
      <c r="F26" s="37">
        <f t="shared" si="1"/>
        <v>400</v>
      </c>
      <c r="G26" s="25"/>
      <c r="H26" s="25"/>
      <c r="J26" s="49"/>
    </row>
    <row r="27" spans="1:10" x14ac:dyDescent="0.2">
      <c r="A27" s="34" t="s">
        <v>89</v>
      </c>
      <c r="B27" s="30">
        <v>500</v>
      </c>
      <c r="C27" s="47">
        <v>40405</v>
      </c>
      <c r="D27" s="37">
        <f t="shared" si="2"/>
        <v>869</v>
      </c>
      <c r="E27" s="37">
        <f t="shared" si="0"/>
        <v>90</v>
      </c>
      <c r="F27" s="37">
        <f t="shared" si="1"/>
        <v>450</v>
      </c>
      <c r="G27" s="25"/>
      <c r="H27" s="25"/>
      <c r="J27" s="49"/>
    </row>
    <row r="28" spans="1:10" x14ac:dyDescent="0.2">
      <c r="A28" s="34" t="s">
        <v>90</v>
      </c>
      <c r="B28" s="30">
        <v>600</v>
      </c>
      <c r="C28" s="47">
        <v>40405</v>
      </c>
      <c r="D28" s="37">
        <f t="shared" si="2"/>
        <v>869</v>
      </c>
      <c r="E28" s="37">
        <f t="shared" si="0"/>
        <v>90</v>
      </c>
      <c r="F28" s="37">
        <f t="shared" si="1"/>
        <v>540</v>
      </c>
      <c r="G28" s="25"/>
      <c r="H28" s="25"/>
      <c r="J28" s="49"/>
    </row>
    <row r="29" spans="1:10" x14ac:dyDescent="0.2">
      <c r="A29" s="34" t="s">
        <v>91</v>
      </c>
      <c r="B29" s="30">
        <v>700</v>
      </c>
      <c r="C29" s="47">
        <v>40405</v>
      </c>
      <c r="D29" s="37">
        <f t="shared" si="2"/>
        <v>869</v>
      </c>
      <c r="E29" s="37">
        <f t="shared" si="0"/>
        <v>90</v>
      </c>
      <c r="F29" s="37">
        <f t="shared" si="1"/>
        <v>630</v>
      </c>
      <c r="G29" s="25"/>
      <c r="H29" s="25"/>
      <c r="J29" s="49"/>
    </row>
    <row r="30" spans="1:10" x14ac:dyDescent="0.2">
      <c r="A30" s="34" t="s">
        <v>92</v>
      </c>
      <c r="B30" s="30">
        <v>800</v>
      </c>
      <c r="C30" s="47">
        <v>40405</v>
      </c>
      <c r="D30" s="37">
        <f t="shared" si="2"/>
        <v>869</v>
      </c>
      <c r="E30" s="37">
        <f t="shared" si="0"/>
        <v>90</v>
      </c>
      <c r="F30" s="37">
        <f t="shared" si="1"/>
        <v>720</v>
      </c>
      <c r="G30" s="25"/>
      <c r="H30" s="25"/>
      <c r="J30" s="49"/>
    </row>
    <row r="31" spans="1:10" x14ac:dyDescent="0.2">
      <c r="A31" s="34" t="s">
        <v>93</v>
      </c>
      <c r="B31" s="30">
        <v>900</v>
      </c>
      <c r="C31" s="47">
        <v>40405</v>
      </c>
      <c r="D31" s="37">
        <f t="shared" si="2"/>
        <v>869</v>
      </c>
      <c r="E31" s="37">
        <f t="shared" si="0"/>
        <v>90</v>
      </c>
      <c r="F31" s="37">
        <f t="shared" si="1"/>
        <v>810</v>
      </c>
      <c r="G31" s="25"/>
      <c r="H31" s="25"/>
      <c r="J31" s="49"/>
    </row>
    <row r="32" spans="1:10" x14ac:dyDescent="0.2">
      <c r="A32" s="34" t="s">
        <v>89</v>
      </c>
      <c r="B32" s="30">
        <v>100</v>
      </c>
      <c r="C32" s="47">
        <v>40923</v>
      </c>
      <c r="D32" s="37">
        <f t="shared" si="2"/>
        <v>351</v>
      </c>
      <c r="E32" s="37">
        <f t="shared" si="0"/>
        <v>30</v>
      </c>
      <c r="F32" s="37">
        <f t="shared" si="1"/>
        <v>30</v>
      </c>
      <c r="G32" s="25"/>
      <c r="H32" s="25"/>
      <c r="J32" s="49"/>
    </row>
    <row r="33" spans="1:10" x14ac:dyDescent="0.2">
      <c r="A33" s="34" t="s">
        <v>90</v>
      </c>
      <c r="B33" s="30">
        <v>200</v>
      </c>
      <c r="C33" s="47">
        <v>40923</v>
      </c>
      <c r="D33" s="37">
        <f t="shared" si="2"/>
        <v>351</v>
      </c>
      <c r="E33" s="37">
        <f t="shared" si="0"/>
        <v>30</v>
      </c>
      <c r="F33" s="37">
        <f t="shared" si="1"/>
        <v>60</v>
      </c>
      <c r="G33" s="25"/>
      <c r="H33" s="25"/>
      <c r="J33" s="49"/>
    </row>
    <row r="34" spans="1:10" x14ac:dyDescent="0.2">
      <c r="A34" s="34" t="s">
        <v>91</v>
      </c>
      <c r="B34" s="30">
        <v>300</v>
      </c>
      <c r="C34" s="47">
        <v>40923</v>
      </c>
      <c r="D34" s="37">
        <f t="shared" si="2"/>
        <v>351</v>
      </c>
      <c r="E34" s="37">
        <f t="shared" si="0"/>
        <v>30</v>
      </c>
      <c r="F34" s="37">
        <f t="shared" si="1"/>
        <v>90</v>
      </c>
      <c r="G34" s="25"/>
      <c r="H34" s="25"/>
      <c r="J34" s="49"/>
    </row>
    <row r="35" spans="1:10" x14ac:dyDescent="0.2">
      <c r="A35" s="34" t="s">
        <v>92</v>
      </c>
      <c r="B35" s="30">
        <v>400</v>
      </c>
      <c r="C35" s="47">
        <v>40923</v>
      </c>
      <c r="D35" s="37">
        <f t="shared" si="2"/>
        <v>351</v>
      </c>
      <c r="E35" s="37">
        <f t="shared" si="0"/>
        <v>30</v>
      </c>
      <c r="F35" s="37">
        <f t="shared" si="1"/>
        <v>120</v>
      </c>
      <c r="G35" s="25"/>
      <c r="H35" s="25"/>
      <c r="J35" s="49"/>
    </row>
    <row r="36" spans="1:10" x14ac:dyDescent="0.2">
      <c r="A36" s="34" t="s">
        <v>93</v>
      </c>
      <c r="B36" s="30">
        <v>500</v>
      </c>
      <c r="C36" s="47">
        <v>40923</v>
      </c>
      <c r="D36" s="37">
        <f t="shared" si="2"/>
        <v>351</v>
      </c>
      <c r="E36" s="37">
        <f t="shared" si="0"/>
        <v>30</v>
      </c>
      <c r="F36" s="37">
        <f t="shared" si="1"/>
        <v>150</v>
      </c>
      <c r="G36" s="25"/>
      <c r="H36" s="25"/>
      <c r="J36" s="49"/>
    </row>
    <row r="37" spans="1:10" x14ac:dyDescent="0.2">
      <c r="A37" s="34" t="s">
        <v>88</v>
      </c>
      <c r="B37" s="30">
        <v>600</v>
      </c>
      <c r="C37" s="47">
        <v>40923</v>
      </c>
      <c r="D37" s="37">
        <f t="shared" si="2"/>
        <v>351</v>
      </c>
      <c r="E37" s="37">
        <f t="shared" si="0"/>
        <v>30</v>
      </c>
      <c r="F37" s="37">
        <f t="shared" si="1"/>
        <v>180</v>
      </c>
      <c r="G37" s="25"/>
      <c r="H37" s="25"/>
      <c r="J37" s="49"/>
    </row>
    <row r="38" spans="1:10" ht="10.5" x14ac:dyDescent="0.25">
      <c r="A38" s="38" t="s">
        <v>32</v>
      </c>
      <c r="B38" s="39">
        <f>SUM(B5:B37)</f>
        <v>15600</v>
      </c>
      <c r="C38" s="28"/>
      <c r="D38" s="37"/>
      <c r="E38" s="37"/>
      <c r="F38" s="39">
        <f>SUM(F5:F37)</f>
        <v>13780</v>
      </c>
      <c r="G38" s="25"/>
      <c r="H38" s="25"/>
    </row>
    <row r="39" spans="1:10" x14ac:dyDescent="0.2">
      <c r="D39" s="25"/>
      <c r="E39" s="25"/>
      <c r="F39" s="25"/>
      <c r="G39" s="25"/>
      <c r="H39" s="25"/>
    </row>
    <row r="40" spans="1:10" x14ac:dyDescent="0.2">
      <c r="A40" s="31" t="s">
        <v>25</v>
      </c>
      <c r="B40" s="33" t="s">
        <v>26</v>
      </c>
      <c r="C40" s="50" t="s">
        <v>27</v>
      </c>
      <c r="D40" s="51" t="s">
        <v>94</v>
      </c>
      <c r="E40" s="52"/>
      <c r="F40" s="53"/>
      <c r="H40" s="25"/>
    </row>
    <row r="41" spans="1:10" x14ac:dyDescent="0.2">
      <c r="A41" s="54" t="s">
        <v>95</v>
      </c>
      <c r="B41" s="55"/>
      <c r="C41" s="56">
        <v>-5000</v>
      </c>
      <c r="D41" s="51" t="s">
        <v>96</v>
      </c>
      <c r="E41" s="52"/>
      <c r="F41" s="53"/>
      <c r="H41" s="25"/>
    </row>
    <row r="42" spans="1:10" x14ac:dyDescent="0.2">
      <c r="A42" s="54" t="s">
        <v>97</v>
      </c>
      <c r="B42" s="55">
        <v>-5000</v>
      </c>
      <c r="C42" s="56"/>
      <c r="D42" s="51" t="s">
        <v>96</v>
      </c>
      <c r="E42" s="52"/>
      <c r="F42" s="53"/>
      <c r="H42" s="25"/>
    </row>
    <row r="43" spans="1:10" x14ac:dyDescent="0.2">
      <c r="A43" s="31"/>
      <c r="B43" s="33"/>
      <c r="C43" s="50"/>
      <c r="D43" s="51"/>
      <c r="E43" s="52"/>
      <c r="F43" s="53"/>
      <c r="H43" s="25"/>
    </row>
    <row r="44" spans="1:10" ht="10.5" customHeight="1" x14ac:dyDescent="0.2">
      <c r="A44" s="28" t="s">
        <v>95</v>
      </c>
      <c r="B44" s="37"/>
      <c r="C44" s="57">
        <f>+F38</f>
        <v>13780</v>
      </c>
      <c r="D44" s="51" t="s">
        <v>98</v>
      </c>
      <c r="E44" s="52"/>
      <c r="F44" s="53"/>
      <c r="H44" s="25"/>
    </row>
    <row r="45" spans="1:10" x14ac:dyDescent="0.2">
      <c r="A45" s="28" t="s">
        <v>97</v>
      </c>
      <c r="B45" s="37">
        <f>+F38</f>
        <v>13780</v>
      </c>
      <c r="C45" s="57"/>
      <c r="D45" s="51" t="s">
        <v>98</v>
      </c>
      <c r="E45" s="52"/>
      <c r="F45" s="53"/>
      <c r="H45" s="25"/>
    </row>
    <row r="46" spans="1:10" x14ac:dyDescent="0.2">
      <c r="A46" s="28"/>
      <c r="B46" s="37"/>
      <c r="C46" s="57"/>
      <c r="D46" s="51"/>
      <c r="E46" s="52"/>
      <c r="F46" s="53"/>
      <c r="H46" s="25"/>
    </row>
    <row r="47" spans="1:10" x14ac:dyDescent="0.2">
      <c r="D47" s="25"/>
      <c r="E47" s="25"/>
      <c r="F47" s="25"/>
      <c r="G47" s="25"/>
      <c r="H47" s="25"/>
    </row>
    <row r="49" spans="1:6" ht="10.5" x14ac:dyDescent="0.25">
      <c r="A49" s="58" t="s">
        <v>99</v>
      </c>
      <c r="B49" s="59"/>
      <c r="C49" s="59"/>
      <c r="D49" s="59"/>
      <c r="E49" s="59"/>
      <c r="F49" s="60"/>
    </row>
    <row r="50" spans="1:6" x14ac:dyDescent="0.2">
      <c r="A50" s="26" t="s">
        <v>100</v>
      </c>
    </row>
    <row r="51" spans="1:6" x14ac:dyDescent="0.2">
      <c r="A51" s="26" t="s">
        <v>101</v>
      </c>
    </row>
    <row r="53" spans="1:6" x14ac:dyDescent="0.2">
      <c r="A53" s="26" t="s">
        <v>102</v>
      </c>
    </row>
  </sheetData>
  <pageMargins left="0.7" right="0.7" top="1" bottom="0.78740157499999996" header="0.3" footer="0.3"/>
  <pageSetup paperSize="9" orientation="portrait" verticalDpi="0" r:id="rId1"/>
  <headerFooter>
    <oddHeader xml:space="preserve">&amp;L&amp;8Dakan poradenská s.r.o.   *   Pod  Dubovkou 198 / 9  *  30100 Plzeň     
IČ: 290 96 642           *        zapsaná  v  OR  u  KS  v  Plzni,  C / 24494     
www.dakan.cz * e-mail: david.vicar@dakan.cz * tel.725.004.430    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D55"/>
  <sheetViews>
    <sheetView tabSelected="1" zoomScaleNormal="100" workbookViewId="0">
      <selection activeCell="E3" sqref="E3"/>
    </sheetView>
  </sheetViews>
  <sheetFormatPr defaultRowHeight="14.5" x14ac:dyDescent="0.35"/>
  <cols>
    <col min="1" max="1" width="7.26953125" customWidth="1"/>
    <col min="2" max="2" width="13.453125" style="79" customWidth="1"/>
    <col min="3" max="3" width="45.54296875" style="62" customWidth="1"/>
    <col min="4" max="4" width="12.1796875" style="63" customWidth="1"/>
  </cols>
  <sheetData>
    <row r="1" spans="1:4" x14ac:dyDescent="0.35">
      <c r="A1" s="10" t="s">
        <v>361</v>
      </c>
      <c r="B1" s="61"/>
    </row>
    <row r="2" spans="1:4" x14ac:dyDescent="0.35">
      <c r="A2" s="10" t="s">
        <v>362</v>
      </c>
      <c r="B2" s="61"/>
    </row>
    <row r="3" spans="1:4" s="67" customFormat="1" ht="21.5" x14ac:dyDescent="0.35">
      <c r="A3" s="64" t="s">
        <v>103</v>
      </c>
      <c r="B3" s="65" t="s">
        <v>104</v>
      </c>
      <c r="C3" s="66" t="s">
        <v>105</v>
      </c>
      <c r="D3" s="66" t="s">
        <v>106</v>
      </c>
    </row>
    <row r="4" spans="1:4" x14ac:dyDescent="0.35">
      <c r="A4" s="68"/>
      <c r="B4" s="69" t="s">
        <v>107</v>
      </c>
      <c r="C4" s="70" t="s">
        <v>108</v>
      </c>
      <c r="D4" s="130">
        <v>526559</v>
      </c>
    </row>
    <row r="5" spans="1:4" x14ac:dyDescent="0.35">
      <c r="A5" s="68"/>
      <c r="B5" s="69" t="s">
        <v>109</v>
      </c>
      <c r="C5" s="212" t="s">
        <v>358</v>
      </c>
      <c r="D5" s="130">
        <v>322430</v>
      </c>
    </row>
    <row r="6" spans="1:4" x14ac:dyDescent="0.35">
      <c r="A6" s="71">
        <v>10</v>
      </c>
      <c r="B6" s="72" t="s">
        <v>110</v>
      </c>
      <c r="C6" s="73" t="s">
        <v>111</v>
      </c>
      <c r="D6" s="74">
        <f>+D4+D5</f>
        <v>848989</v>
      </c>
    </row>
    <row r="7" spans="1:4" ht="31.5" x14ac:dyDescent="0.35">
      <c r="A7" s="75">
        <v>20</v>
      </c>
      <c r="B7" s="76" t="s">
        <v>112</v>
      </c>
      <c r="C7" s="214" t="s">
        <v>360</v>
      </c>
      <c r="D7" s="130">
        <v>20000</v>
      </c>
    </row>
    <row r="8" spans="1:4" x14ac:dyDescent="0.35">
      <c r="A8" s="75">
        <v>30</v>
      </c>
      <c r="B8" s="76" t="s">
        <v>112</v>
      </c>
      <c r="C8" s="73" t="s">
        <v>113</v>
      </c>
      <c r="D8" s="78"/>
    </row>
    <row r="9" spans="1:4" x14ac:dyDescent="0.35">
      <c r="A9" s="75"/>
      <c r="B9" s="76" t="s">
        <v>112</v>
      </c>
      <c r="C9" s="77" t="s">
        <v>114</v>
      </c>
      <c r="D9" s="20"/>
    </row>
    <row r="10" spans="1:4" x14ac:dyDescent="0.35">
      <c r="A10" s="75"/>
      <c r="B10" s="76" t="s">
        <v>112</v>
      </c>
      <c r="C10" s="77" t="s">
        <v>115</v>
      </c>
      <c r="D10" s="20"/>
    </row>
    <row r="11" spans="1:4" x14ac:dyDescent="0.35">
      <c r="A11" s="75"/>
      <c r="B11" s="76" t="s">
        <v>112</v>
      </c>
      <c r="C11" s="77" t="s">
        <v>116</v>
      </c>
      <c r="D11" s="20"/>
    </row>
    <row r="12" spans="1:4" x14ac:dyDescent="0.35">
      <c r="A12" s="75"/>
      <c r="B12" s="76" t="s">
        <v>112</v>
      </c>
      <c r="C12" s="77" t="s">
        <v>117</v>
      </c>
      <c r="D12" s="20"/>
    </row>
    <row r="13" spans="1:4" x14ac:dyDescent="0.35">
      <c r="A13" s="75"/>
      <c r="B13" s="76" t="s">
        <v>112</v>
      </c>
      <c r="C13" s="77" t="s">
        <v>118</v>
      </c>
      <c r="D13" s="20"/>
    </row>
    <row r="14" spans="1:4" x14ac:dyDescent="0.35">
      <c r="A14" s="75">
        <v>40</v>
      </c>
      <c r="B14" s="76" t="s">
        <v>119</v>
      </c>
      <c r="C14" s="77" t="s">
        <v>120</v>
      </c>
      <c r="D14" s="130">
        <v>3815127</v>
      </c>
    </row>
    <row r="15" spans="1:4" x14ac:dyDescent="0.35">
      <c r="A15" s="75">
        <v>50</v>
      </c>
      <c r="B15" s="76" t="s">
        <v>112</v>
      </c>
      <c r="C15" s="77" t="s">
        <v>121</v>
      </c>
      <c r="D15" s="20"/>
    </row>
    <row r="16" spans="1:4" x14ac:dyDescent="0.35">
      <c r="A16" s="75">
        <v>61</v>
      </c>
      <c r="B16" s="76" t="s">
        <v>112</v>
      </c>
      <c r="C16" s="77" t="s">
        <v>122</v>
      </c>
      <c r="D16" s="20"/>
    </row>
    <row r="17" spans="1:4" x14ac:dyDescent="0.35">
      <c r="A17" s="75">
        <v>62</v>
      </c>
      <c r="B17" s="76" t="s">
        <v>112</v>
      </c>
      <c r="C17" s="77" t="s">
        <v>123</v>
      </c>
      <c r="D17" s="20"/>
    </row>
    <row r="18" spans="1:4" x14ac:dyDescent="0.35">
      <c r="A18" s="71">
        <v>70</v>
      </c>
      <c r="B18" s="72"/>
      <c r="C18" s="73" t="s">
        <v>124</v>
      </c>
      <c r="D18" s="74">
        <f>SUM(D7:D17)</f>
        <v>3835127</v>
      </c>
    </row>
    <row r="19" spans="1:4" x14ac:dyDescent="0.35">
      <c r="A19" s="75">
        <v>100</v>
      </c>
      <c r="B19" s="76" t="s">
        <v>112</v>
      </c>
      <c r="C19" s="212" t="s">
        <v>359</v>
      </c>
      <c r="D19" s="20"/>
    </row>
    <row r="20" spans="1:4" x14ac:dyDescent="0.35">
      <c r="A20" s="75">
        <v>101</v>
      </c>
      <c r="B20" s="76" t="s">
        <v>112</v>
      </c>
      <c r="C20" s="73" t="s">
        <v>125</v>
      </c>
      <c r="D20" s="78"/>
    </row>
    <row r="21" spans="1:4" x14ac:dyDescent="0.35">
      <c r="A21" s="75"/>
      <c r="B21" s="76" t="s">
        <v>112</v>
      </c>
      <c r="C21" s="77" t="s">
        <v>126</v>
      </c>
      <c r="D21" s="20"/>
    </row>
    <row r="22" spans="1:4" x14ac:dyDescent="0.35">
      <c r="A22" s="75"/>
      <c r="B22" s="76" t="s">
        <v>127</v>
      </c>
      <c r="C22" s="77" t="s">
        <v>128</v>
      </c>
      <c r="D22" s="130">
        <v>3321377</v>
      </c>
    </row>
    <row r="23" spans="1:4" ht="24" x14ac:dyDescent="0.35">
      <c r="A23" s="75"/>
      <c r="B23" s="76" t="s">
        <v>129</v>
      </c>
      <c r="C23" s="77" t="s">
        <v>130</v>
      </c>
      <c r="D23" s="130">
        <f>1550+177705</f>
        <v>179255</v>
      </c>
    </row>
    <row r="24" spans="1:4" x14ac:dyDescent="0.35">
      <c r="A24" s="75"/>
      <c r="B24" s="76" t="s">
        <v>131</v>
      </c>
      <c r="C24" s="77" t="s">
        <v>132</v>
      </c>
      <c r="D24" s="130">
        <v>241818</v>
      </c>
    </row>
    <row r="25" spans="1:4" x14ac:dyDescent="0.35">
      <c r="A25" s="75"/>
      <c r="B25" s="76"/>
      <c r="C25" s="77"/>
      <c r="D25" s="20"/>
    </row>
    <row r="26" spans="1:4" x14ac:dyDescent="0.35">
      <c r="A26" s="75">
        <v>110</v>
      </c>
      <c r="B26" s="76" t="s">
        <v>112</v>
      </c>
      <c r="C26" s="73" t="s">
        <v>133</v>
      </c>
      <c r="D26" s="20"/>
    </row>
    <row r="27" spans="1:4" x14ac:dyDescent="0.35">
      <c r="A27" s="75"/>
      <c r="B27" s="76" t="s">
        <v>112</v>
      </c>
      <c r="C27" s="77" t="s">
        <v>134</v>
      </c>
      <c r="D27" s="20"/>
    </row>
    <row r="28" spans="1:4" x14ac:dyDescent="0.35">
      <c r="A28" s="75"/>
      <c r="B28" s="76" t="s">
        <v>112</v>
      </c>
      <c r="C28" s="77" t="s">
        <v>135</v>
      </c>
      <c r="D28" s="20"/>
    </row>
    <row r="29" spans="1:4" x14ac:dyDescent="0.35">
      <c r="A29" s="75"/>
      <c r="B29" s="76" t="s">
        <v>112</v>
      </c>
      <c r="C29" s="77" t="s">
        <v>136</v>
      </c>
      <c r="D29" s="20"/>
    </row>
    <row r="30" spans="1:4" x14ac:dyDescent="0.35">
      <c r="A30" s="75"/>
      <c r="B30" s="76" t="s">
        <v>137</v>
      </c>
      <c r="C30" s="77" t="s">
        <v>138</v>
      </c>
      <c r="D30" s="20"/>
    </row>
    <row r="31" spans="1:4" x14ac:dyDescent="0.35">
      <c r="A31" s="75">
        <v>111</v>
      </c>
      <c r="B31" s="76" t="s">
        <v>112</v>
      </c>
      <c r="C31" s="73" t="s">
        <v>139</v>
      </c>
      <c r="D31" s="20"/>
    </row>
    <row r="32" spans="1:4" x14ac:dyDescent="0.35">
      <c r="A32" s="75"/>
      <c r="B32" s="76" t="s">
        <v>140</v>
      </c>
      <c r="C32" s="77" t="s">
        <v>141</v>
      </c>
      <c r="D32" s="20"/>
    </row>
    <row r="33" spans="1:4" x14ac:dyDescent="0.35">
      <c r="A33" s="75"/>
      <c r="B33" s="76" t="s">
        <v>112</v>
      </c>
      <c r="C33" s="77" t="s">
        <v>142</v>
      </c>
      <c r="D33" s="20"/>
    </row>
    <row r="34" spans="1:4" x14ac:dyDescent="0.35">
      <c r="A34" s="75">
        <v>112</v>
      </c>
      <c r="B34" s="76" t="s">
        <v>112</v>
      </c>
      <c r="C34" s="73" t="s">
        <v>143</v>
      </c>
      <c r="D34" s="20"/>
    </row>
    <row r="35" spans="1:4" x14ac:dyDescent="0.35">
      <c r="A35" s="75"/>
      <c r="B35" s="76" t="s">
        <v>112</v>
      </c>
      <c r="C35" s="77" t="s">
        <v>144</v>
      </c>
      <c r="D35" s="20"/>
    </row>
    <row r="36" spans="1:4" x14ac:dyDescent="0.35">
      <c r="A36" s="75"/>
      <c r="B36" s="76" t="s">
        <v>112</v>
      </c>
      <c r="C36" s="77" t="s">
        <v>145</v>
      </c>
      <c r="D36" s="20"/>
    </row>
    <row r="37" spans="1:4" x14ac:dyDescent="0.35">
      <c r="A37" s="75">
        <v>120</v>
      </c>
      <c r="B37" s="76" t="s">
        <v>112</v>
      </c>
      <c r="C37" s="77" t="s">
        <v>146</v>
      </c>
      <c r="D37" s="20"/>
    </row>
    <row r="38" spans="1:4" x14ac:dyDescent="0.35">
      <c r="A38" s="75">
        <v>130</v>
      </c>
      <c r="B38" s="76" t="s">
        <v>112</v>
      </c>
      <c r="C38" s="77" t="s">
        <v>147</v>
      </c>
      <c r="D38" s="20"/>
    </row>
    <row r="39" spans="1:4" x14ac:dyDescent="0.35">
      <c r="A39" s="75">
        <v>140</v>
      </c>
      <c r="B39" s="76" t="s">
        <v>112</v>
      </c>
      <c r="C39" s="73" t="s">
        <v>148</v>
      </c>
      <c r="D39" s="20"/>
    </row>
    <row r="40" spans="1:4" x14ac:dyDescent="0.35">
      <c r="A40" s="75"/>
      <c r="B40" s="76" t="s">
        <v>112</v>
      </c>
      <c r="C40" s="77" t="s">
        <v>149</v>
      </c>
      <c r="D40" s="20"/>
    </row>
    <row r="41" spans="1:4" x14ac:dyDescent="0.35">
      <c r="A41" s="75"/>
      <c r="B41" s="76" t="s">
        <v>112</v>
      </c>
      <c r="C41" s="77" t="s">
        <v>150</v>
      </c>
      <c r="D41" s="20"/>
    </row>
    <row r="42" spans="1:4" x14ac:dyDescent="0.35">
      <c r="A42" s="75">
        <v>160</v>
      </c>
      <c r="B42" s="76" t="s">
        <v>112</v>
      </c>
      <c r="C42" s="77" t="s">
        <v>151</v>
      </c>
      <c r="D42" s="20"/>
    </row>
    <row r="43" spans="1:4" x14ac:dyDescent="0.35">
      <c r="A43" s="75">
        <v>161</v>
      </c>
      <c r="B43" s="76" t="s">
        <v>112</v>
      </c>
      <c r="C43" s="77" t="s">
        <v>122</v>
      </c>
      <c r="D43" s="20"/>
    </row>
    <row r="44" spans="1:4" x14ac:dyDescent="0.35">
      <c r="A44" s="71">
        <v>170</v>
      </c>
      <c r="B44" s="72"/>
      <c r="C44" s="73" t="s">
        <v>152</v>
      </c>
      <c r="D44" s="74">
        <f>SUM(D19:D43)</f>
        <v>3742450</v>
      </c>
    </row>
    <row r="45" spans="1:4" ht="24" x14ac:dyDescent="0.35">
      <c r="A45" s="75">
        <v>200</v>
      </c>
      <c r="B45" s="76" t="s">
        <v>153</v>
      </c>
      <c r="C45" s="77" t="s">
        <v>154</v>
      </c>
      <c r="D45" s="20">
        <f>+D6+D18-D44</f>
        <v>941666</v>
      </c>
    </row>
    <row r="46" spans="1:4" ht="24" x14ac:dyDescent="0.35">
      <c r="A46" s="75">
        <v>251</v>
      </c>
      <c r="B46" s="213" t="s">
        <v>155</v>
      </c>
      <c r="C46" s="77" t="s">
        <v>156</v>
      </c>
      <c r="D46" s="20">
        <v>0</v>
      </c>
    </row>
    <row r="47" spans="1:4" x14ac:dyDescent="0.35">
      <c r="A47" s="71">
        <v>270</v>
      </c>
      <c r="B47" s="72"/>
      <c r="C47" s="73" t="s">
        <v>157</v>
      </c>
      <c r="D47" s="74">
        <f>+FLOOR(D45-D46,1000)</f>
        <v>941000</v>
      </c>
    </row>
    <row r="48" spans="1:4" x14ac:dyDescent="0.35">
      <c r="A48" s="71">
        <v>280</v>
      </c>
      <c r="B48" s="218" t="s">
        <v>363</v>
      </c>
      <c r="C48" s="219" t="s">
        <v>364</v>
      </c>
      <c r="D48" s="74">
        <v>21</v>
      </c>
    </row>
    <row r="49" spans="1:4" x14ac:dyDescent="0.35">
      <c r="A49" s="71">
        <v>290</v>
      </c>
      <c r="B49" s="72"/>
      <c r="C49" s="73" t="s">
        <v>158</v>
      </c>
      <c r="D49" s="74">
        <f>+D47*D48/100</f>
        <v>197610</v>
      </c>
    </row>
    <row r="51" spans="1:4" x14ac:dyDescent="0.35">
      <c r="A51" s="80" t="s">
        <v>159</v>
      </c>
    </row>
    <row r="52" spans="1:4" x14ac:dyDescent="0.35">
      <c r="A52" s="80" t="s">
        <v>160</v>
      </c>
    </row>
    <row r="53" spans="1:4" x14ac:dyDescent="0.35">
      <c r="A53" s="26" t="s">
        <v>365</v>
      </c>
    </row>
    <row r="54" spans="1:4" x14ac:dyDescent="0.35">
      <c r="A54" s="80" t="s">
        <v>161</v>
      </c>
    </row>
    <row r="55" spans="1:4" x14ac:dyDescent="0.35">
      <c r="A55" s="80" t="s">
        <v>162</v>
      </c>
    </row>
  </sheetData>
  <pageMargins left="0.70866141732283472" right="0.70866141732283472" top="0.94488188976377963" bottom="0.78740157480314965" header="0.31496062992125984" footer="0.31496062992125984"/>
  <pageSetup paperSize="9" scale="8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workbookViewId="0">
      <selection activeCell="A2" sqref="A2"/>
    </sheetView>
  </sheetViews>
  <sheetFormatPr defaultRowHeight="14.5" x14ac:dyDescent="0.35"/>
  <cols>
    <col min="1" max="1" width="45.54296875" customWidth="1"/>
    <col min="3" max="3" width="7.26953125" customWidth="1"/>
    <col min="4" max="4" width="6.1796875" customWidth="1"/>
  </cols>
  <sheetData>
    <row r="1" spans="1:6" x14ac:dyDescent="0.35">
      <c r="A1" s="89" t="s">
        <v>357</v>
      </c>
    </row>
    <row r="2" spans="1:6" x14ac:dyDescent="0.35">
      <c r="A2" s="89"/>
    </row>
    <row r="4" spans="1:6" ht="15" thickBot="1" x14ac:dyDescent="0.4">
      <c r="A4" s="89" t="s">
        <v>330</v>
      </c>
    </row>
    <row r="5" spans="1:6" x14ac:dyDescent="0.35">
      <c r="A5" s="200" t="s">
        <v>338</v>
      </c>
      <c r="B5" s="201"/>
      <c r="C5" s="209">
        <v>180000</v>
      </c>
      <c r="D5" s="63"/>
    </row>
    <row r="6" spans="1:6" ht="15" thickBot="1" x14ac:dyDescent="0.4">
      <c r="A6" s="206" t="s">
        <v>339</v>
      </c>
      <c r="B6" s="207"/>
      <c r="C6" s="210">
        <v>191900</v>
      </c>
      <c r="D6" s="63"/>
    </row>
    <row r="7" spans="1:6" x14ac:dyDescent="0.35">
      <c r="C7" s="63"/>
      <c r="D7" s="63"/>
    </row>
    <row r="8" spans="1:6" x14ac:dyDescent="0.35">
      <c r="A8" s="89" t="s">
        <v>331</v>
      </c>
      <c r="C8" s="63"/>
      <c r="D8" s="63"/>
    </row>
    <row r="9" spans="1:6" x14ac:dyDescent="0.35">
      <c r="B9" s="180" t="s">
        <v>25</v>
      </c>
      <c r="C9" s="180" t="s">
        <v>350</v>
      </c>
      <c r="D9" s="180" t="s">
        <v>351</v>
      </c>
      <c r="E9" s="180" t="s">
        <v>26</v>
      </c>
      <c r="F9" s="180" t="s">
        <v>324</v>
      </c>
    </row>
    <row r="10" spans="1:6" x14ac:dyDescent="0.35">
      <c r="A10" s="16" t="s">
        <v>342</v>
      </c>
      <c r="B10" s="91" t="s">
        <v>340</v>
      </c>
      <c r="C10" s="91"/>
      <c r="D10" s="91"/>
      <c r="E10" s="20">
        <v>180000</v>
      </c>
      <c r="F10" s="20"/>
    </row>
    <row r="11" spans="1:6" x14ac:dyDescent="0.35">
      <c r="A11" s="16"/>
      <c r="B11" s="91" t="s">
        <v>341</v>
      </c>
      <c r="C11" s="91"/>
      <c r="D11" s="91"/>
      <c r="E11" s="20"/>
      <c r="F11" s="20">
        <v>180000</v>
      </c>
    </row>
    <row r="12" spans="1:6" x14ac:dyDescent="0.35">
      <c r="A12" s="16"/>
      <c r="B12" s="91"/>
      <c r="C12" s="91"/>
      <c r="D12" s="91"/>
      <c r="E12" s="20"/>
      <c r="F12" s="20"/>
    </row>
    <row r="13" spans="1:6" x14ac:dyDescent="0.35">
      <c r="A13" s="16" t="s">
        <v>343</v>
      </c>
      <c r="B13" s="91" t="s">
        <v>348</v>
      </c>
      <c r="C13" s="91"/>
      <c r="D13" s="91"/>
      <c r="E13" s="20">
        <v>11900</v>
      </c>
      <c r="F13" s="20"/>
    </row>
    <row r="14" spans="1:6" x14ac:dyDescent="0.35">
      <c r="A14" s="211" t="s">
        <v>347</v>
      </c>
      <c r="B14" s="91" t="s">
        <v>341</v>
      </c>
      <c r="C14" s="91"/>
      <c r="D14" s="91"/>
      <c r="E14" s="20"/>
      <c r="F14" s="20">
        <v>11900</v>
      </c>
    </row>
    <row r="15" spans="1:6" x14ac:dyDescent="0.35">
      <c r="A15" s="16"/>
      <c r="B15" s="91"/>
      <c r="C15" s="91"/>
      <c r="D15" s="91"/>
      <c r="E15" s="20"/>
      <c r="F15" s="20"/>
    </row>
    <row r="16" spans="1:6" x14ac:dyDescent="0.35">
      <c r="A16" s="16" t="s">
        <v>346</v>
      </c>
      <c r="B16" s="91" t="s">
        <v>341</v>
      </c>
      <c r="C16" s="91"/>
      <c r="D16" s="91"/>
      <c r="E16" s="20">
        <v>191900</v>
      </c>
      <c r="F16" s="20"/>
    </row>
    <row r="17" spans="1:6" x14ac:dyDescent="0.35">
      <c r="A17" s="16" t="s">
        <v>345</v>
      </c>
      <c r="B17" s="91" t="s">
        <v>344</v>
      </c>
      <c r="C17" s="91"/>
      <c r="D17" s="91"/>
      <c r="E17" s="20"/>
      <c r="F17" s="20">
        <v>191900</v>
      </c>
    </row>
    <row r="18" spans="1:6" x14ac:dyDescent="0.35">
      <c r="A18" s="16"/>
      <c r="B18" s="91"/>
      <c r="C18" s="91"/>
      <c r="D18" s="91"/>
      <c r="E18" s="20"/>
      <c r="F18" s="20"/>
    </row>
    <row r="19" spans="1:6" x14ac:dyDescent="0.35">
      <c r="A19" s="16" t="s">
        <v>349</v>
      </c>
      <c r="B19" s="91" t="s">
        <v>352</v>
      </c>
      <c r="C19" s="91"/>
      <c r="D19" s="91" t="s">
        <v>353</v>
      </c>
      <c r="E19" s="20">
        <v>191900</v>
      </c>
      <c r="F19" s="20"/>
    </row>
    <row r="20" spans="1:6" x14ac:dyDescent="0.35">
      <c r="A20" s="16"/>
      <c r="B20" s="91" t="s">
        <v>352</v>
      </c>
      <c r="C20" s="91" t="s">
        <v>354</v>
      </c>
      <c r="D20" s="91" t="s">
        <v>355</v>
      </c>
      <c r="E20" s="20"/>
      <c r="F20" s="20">
        <v>191900</v>
      </c>
    </row>
    <row r="23" spans="1:6" x14ac:dyDescent="0.35">
      <c r="A23" s="159" t="s">
        <v>337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I31"/>
  <sheetViews>
    <sheetView zoomScaleNormal="100" workbookViewId="0">
      <selection activeCell="I36" sqref="I36"/>
    </sheetView>
  </sheetViews>
  <sheetFormatPr defaultRowHeight="14.5" x14ac:dyDescent="0.35"/>
  <cols>
    <col min="3" max="7" width="11.1796875" customWidth="1"/>
  </cols>
  <sheetData>
    <row r="1" spans="1:9" x14ac:dyDescent="0.35">
      <c r="A1" s="10" t="s">
        <v>163</v>
      </c>
    </row>
    <row r="3" spans="1:9" s="67" customFormat="1" ht="41.5" x14ac:dyDescent="0.35">
      <c r="A3" s="81" t="s">
        <v>164</v>
      </c>
      <c r="B3" s="81" t="s">
        <v>165</v>
      </c>
      <c r="C3" s="82" t="s">
        <v>166</v>
      </c>
      <c r="D3" s="82" t="s">
        <v>167</v>
      </c>
      <c r="E3" s="82" t="s">
        <v>168</v>
      </c>
      <c r="F3" s="82" t="s">
        <v>32</v>
      </c>
      <c r="G3" s="82" t="s">
        <v>169</v>
      </c>
      <c r="H3" s="82" t="s">
        <v>170</v>
      </c>
    </row>
    <row r="4" spans="1:9" ht="22.5" x14ac:dyDescent="0.45">
      <c r="A4" s="81">
        <v>2010</v>
      </c>
      <c r="B4" s="81" t="s">
        <v>171</v>
      </c>
      <c r="C4" s="83">
        <v>10000</v>
      </c>
      <c r="D4" s="83">
        <v>30000</v>
      </c>
      <c r="E4" s="83" t="s">
        <v>172</v>
      </c>
      <c r="F4" s="84">
        <f t="shared" ref="F4:F27" si="0">SUM(C4:E4)</f>
        <v>40000</v>
      </c>
      <c r="G4" s="85" t="s">
        <v>17</v>
      </c>
      <c r="H4" s="85" t="s">
        <v>17</v>
      </c>
      <c r="I4" s="86"/>
    </row>
    <row r="5" spans="1:9" ht="22.5" x14ac:dyDescent="0.45">
      <c r="A5" s="81">
        <v>2010</v>
      </c>
      <c r="B5" s="81" t="s">
        <v>173</v>
      </c>
      <c r="C5" s="83">
        <v>20000</v>
      </c>
      <c r="D5" s="83">
        <v>30000</v>
      </c>
      <c r="E5" s="83" t="s">
        <v>172</v>
      </c>
      <c r="F5" s="84">
        <f t="shared" si="0"/>
        <v>50000</v>
      </c>
      <c r="G5" s="85" t="s">
        <v>17</v>
      </c>
      <c r="H5" s="85" t="s">
        <v>17</v>
      </c>
      <c r="I5" s="86"/>
    </row>
    <row r="6" spans="1:9" ht="22.5" x14ac:dyDescent="0.45">
      <c r="A6" s="81">
        <v>2010</v>
      </c>
      <c r="B6" s="81" t="s">
        <v>174</v>
      </c>
      <c r="C6" s="83">
        <v>30000</v>
      </c>
      <c r="D6" s="83">
        <v>30000</v>
      </c>
      <c r="E6" s="83" t="s">
        <v>172</v>
      </c>
      <c r="F6" s="84">
        <f t="shared" si="0"/>
        <v>60000</v>
      </c>
      <c r="G6" s="85" t="s">
        <v>17</v>
      </c>
      <c r="H6" s="85" t="s">
        <v>17</v>
      </c>
      <c r="I6" s="86"/>
    </row>
    <row r="7" spans="1:9" ht="22.5" x14ac:dyDescent="0.45">
      <c r="A7" s="81">
        <v>2010</v>
      </c>
      <c r="B7" s="81" t="s">
        <v>175</v>
      </c>
      <c r="C7" s="83">
        <v>40000</v>
      </c>
      <c r="D7" s="83">
        <v>30000</v>
      </c>
      <c r="E7" s="83" t="s">
        <v>172</v>
      </c>
      <c r="F7" s="84">
        <f t="shared" si="0"/>
        <v>70000</v>
      </c>
      <c r="G7" s="85" t="s">
        <v>17</v>
      </c>
      <c r="H7" s="85" t="s">
        <v>17</v>
      </c>
      <c r="I7" s="86"/>
    </row>
    <row r="8" spans="1:9" ht="22.5" x14ac:dyDescent="0.45">
      <c r="A8" s="81">
        <v>2010</v>
      </c>
      <c r="B8" s="81" t="s">
        <v>176</v>
      </c>
      <c r="C8" s="83">
        <v>50000</v>
      </c>
      <c r="D8" s="83">
        <v>30000</v>
      </c>
      <c r="E8" s="83" t="s">
        <v>172</v>
      </c>
      <c r="F8" s="84">
        <f t="shared" si="0"/>
        <v>80000</v>
      </c>
      <c r="G8" s="85" t="s">
        <v>17</v>
      </c>
      <c r="H8" s="85" t="s">
        <v>17</v>
      </c>
      <c r="I8" s="86"/>
    </row>
    <row r="9" spans="1:9" ht="22.5" x14ac:dyDescent="0.45">
      <c r="A9" s="81">
        <v>2010</v>
      </c>
      <c r="B9" s="81" t="s">
        <v>177</v>
      </c>
      <c r="C9" s="83">
        <v>60000</v>
      </c>
      <c r="D9" s="83">
        <v>30000</v>
      </c>
      <c r="E9" s="83">
        <v>10000</v>
      </c>
      <c r="F9" s="84">
        <f t="shared" si="0"/>
        <v>100000</v>
      </c>
      <c r="G9" s="85" t="s">
        <v>17</v>
      </c>
      <c r="H9" s="85" t="s">
        <v>17</v>
      </c>
      <c r="I9" s="86"/>
    </row>
    <row r="10" spans="1:9" ht="22.5" x14ac:dyDescent="0.45">
      <c r="A10" s="81">
        <v>2010</v>
      </c>
      <c r="B10" s="81" t="s">
        <v>178</v>
      </c>
      <c r="C10" s="83">
        <v>60000</v>
      </c>
      <c r="D10" s="83">
        <v>30000</v>
      </c>
      <c r="E10" s="83" t="s">
        <v>172</v>
      </c>
      <c r="F10" s="84">
        <f t="shared" si="0"/>
        <v>90000</v>
      </c>
      <c r="G10" s="85" t="s">
        <v>17</v>
      </c>
      <c r="H10" s="85" t="s">
        <v>17</v>
      </c>
      <c r="I10" s="86"/>
    </row>
    <row r="11" spans="1:9" ht="22.5" x14ac:dyDescent="0.45">
      <c r="A11" s="81">
        <v>2010</v>
      </c>
      <c r="B11" s="81" t="s">
        <v>179</v>
      </c>
      <c r="C11" s="83">
        <v>50000</v>
      </c>
      <c r="D11" s="83">
        <v>30000</v>
      </c>
      <c r="E11" s="83" t="s">
        <v>172</v>
      </c>
      <c r="F11" s="84">
        <f t="shared" si="0"/>
        <v>80000</v>
      </c>
      <c r="G11" s="85" t="s">
        <v>17</v>
      </c>
      <c r="H11" s="85" t="s">
        <v>17</v>
      </c>
      <c r="I11" s="86"/>
    </row>
    <row r="12" spans="1:9" ht="22.5" x14ac:dyDescent="0.45">
      <c r="A12" s="81">
        <v>2010</v>
      </c>
      <c r="B12" s="81" t="s">
        <v>180</v>
      </c>
      <c r="C12" s="83">
        <v>40000</v>
      </c>
      <c r="D12" s="83">
        <v>30000</v>
      </c>
      <c r="E12" s="83" t="s">
        <v>172</v>
      </c>
      <c r="F12" s="84">
        <f t="shared" si="0"/>
        <v>70000</v>
      </c>
      <c r="G12" s="85" t="s">
        <v>17</v>
      </c>
      <c r="H12" s="85" t="s">
        <v>17</v>
      </c>
      <c r="I12" s="86"/>
    </row>
    <row r="13" spans="1:9" ht="22.5" x14ac:dyDescent="0.45">
      <c r="A13" s="81">
        <v>2010</v>
      </c>
      <c r="B13" s="81" t="s">
        <v>181</v>
      </c>
      <c r="C13" s="83">
        <v>30000</v>
      </c>
      <c r="D13" s="83">
        <v>30000</v>
      </c>
      <c r="E13" s="83" t="s">
        <v>172</v>
      </c>
      <c r="F13" s="84">
        <f t="shared" si="0"/>
        <v>60000</v>
      </c>
      <c r="G13" s="85" t="s">
        <v>17</v>
      </c>
      <c r="H13" s="85" t="s">
        <v>17</v>
      </c>
      <c r="I13" s="86"/>
    </row>
    <row r="14" spans="1:9" ht="22.5" x14ac:dyDescent="0.45">
      <c r="A14" s="81">
        <v>2010</v>
      </c>
      <c r="B14" s="81" t="s">
        <v>182</v>
      </c>
      <c r="C14" s="83">
        <v>20000</v>
      </c>
      <c r="D14" s="83">
        <v>30000</v>
      </c>
      <c r="E14" s="83" t="s">
        <v>172</v>
      </c>
      <c r="F14" s="84">
        <f t="shared" si="0"/>
        <v>50000</v>
      </c>
      <c r="G14" s="85" t="s">
        <v>17</v>
      </c>
      <c r="H14" s="85" t="s">
        <v>17</v>
      </c>
      <c r="I14" s="86"/>
    </row>
    <row r="15" spans="1:9" ht="22.5" x14ac:dyDescent="0.45">
      <c r="A15" s="81">
        <v>2010</v>
      </c>
      <c r="B15" s="81" t="s">
        <v>183</v>
      </c>
      <c r="C15" s="83">
        <v>10000</v>
      </c>
      <c r="D15" s="83">
        <v>30000</v>
      </c>
      <c r="E15" s="83">
        <v>10000</v>
      </c>
      <c r="F15" s="84">
        <f t="shared" si="0"/>
        <v>50000</v>
      </c>
      <c r="G15" s="87" t="s">
        <v>184</v>
      </c>
      <c r="H15" s="88">
        <f t="shared" ref="H15:H26" si="1">SUM(F4:F15)</f>
        <v>800000</v>
      </c>
      <c r="I15" s="86"/>
    </row>
    <row r="16" spans="1:9" ht="22.5" x14ac:dyDescent="0.45">
      <c r="A16" s="81">
        <v>2011</v>
      </c>
      <c r="B16" s="81" t="s">
        <v>171</v>
      </c>
      <c r="C16" s="83">
        <v>10000</v>
      </c>
      <c r="D16" s="83">
        <v>50000</v>
      </c>
      <c r="E16" s="83" t="s">
        <v>172</v>
      </c>
      <c r="F16" s="84">
        <f t="shared" si="0"/>
        <v>60000</v>
      </c>
      <c r="G16" s="84" t="s">
        <v>185</v>
      </c>
      <c r="H16" s="88">
        <f t="shared" si="1"/>
        <v>820000</v>
      </c>
      <c r="I16" s="86"/>
    </row>
    <row r="17" spans="1:9" ht="22.5" x14ac:dyDescent="0.45">
      <c r="A17" s="81">
        <v>2011</v>
      </c>
      <c r="B17" s="81" t="s">
        <v>173</v>
      </c>
      <c r="C17" s="83">
        <v>20000</v>
      </c>
      <c r="D17" s="83">
        <v>50000</v>
      </c>
      <c r="E17" s="83" t="s">
        <v>172</v>
      </c>
      <c r="F17" s="84">
        <f t="shared" si="0"/>
        <v>70000</v>
      </c>
      <c r="G17" s="84" t="s">
        <v>186</v>
      </c>
      <c r="H17" s="88">
        <f t="shared" si="1"/>
        <v>840000</v>
      </c>
      <c r="I17" s="86"/>
    </row>
    <row r="18" spans="1:9" ht="22.5" x14ac:dyDescent="0.45">
      <c r="A18" s="81">
        <v>2011</v>
      </c>
      <c r="B18" s="81" t="s">
        <v>174</v>
      </c>
      <c r="C18" s="83">
        <v>30000</v>
      </c>
      <c r="D18" s="83">
        <v>50000</v>
      </c>
      <c r="E18" s="83" t="s">
        <v>172</v>
      </c>
      <c r="F18" s="84">
        <f t="shared" si="0"/>
        <v>80000</v>
      </c>
      <c r="G18" s="84" t="s">
        <v>187</v>
      </c>
      <c r="H18" s="88">
        <f t="shared" si="1"/>
        <v>860000</v>
      </c>
      <c r="I18" s="86"/>
    </row>
    <row r="19" spans="1:9" ht="22.5" x14ac:dyDescent="0.45">
      <c r="A19" s="81">
        <v>2011</v>
      </c>
      <c r="B19" s="81" t="s">
        <v>175</v>
      </c>
      <c r="C19" s="83">
        <v>40000</v>
      </c>
      <c r="D19" s="83">
        <v>50000</v>
      </c>
      <c r="E19" s="83" t="s">
        <v>172</v>
      </c>
      <c r="F19" s="84">
        <f t="shared" si="0"/>
        <v>90000</v>
      </c>
      <c r="G19" s="84" t="s">
        <v>188</v>
      </c>
      <c r="H19" s="88">
        <f t="shared" si="1"/>
        <v>880000</v>
      </c>
      <c r="I19" s="86"/>
    </row>
    <row r="20" spans="1:9" ht="22.5" x14ac:dyDescent="0.45">
      <c r="A20" s="81">
        <v>2011</v>
      </c>
      <c r="B20" s="81" t="s">
        <v>176</v>
      </c>
      <c r="C20" s="83">
        <v>50000</v>
      </c>
      <c r="D20" s="83">
        <v>50000</v>
      </c>
      <c r="E20" s="83" t="s">
        <v>172</v>
      </c>
      <c r="F20" s="84">
        <f t="shared" si="0"/>
        <v>100000</v>
      </c>
      <c r="G20" s="84" t="s">
        <v>189</v>
      </c>
      <c r="H20" s="88">
        <f t="shared" si="1"/>
        <v>900000</v>
      </c>
      <c r="I20" s="86"/>
    </row>
    <row r="21" spans="1:9" ht="22.5" x14ac:dyDescent="0.45">
      <c r="A21" s="81">
        <v>2011</v>
      </c>
      <c r="B21" s="81" t="s">
        <v>177</v>
      </c>
      <c r="C21" s="83">
        <v>60000</v>
      </c>
      <c r="D21" s="83">
        <v>50000</v>
      </c>
      <c r="E21" s="83">
        <v>10000</v>
      </c>
      <c r="F21" s="84">
        <f t="shared" si="0"/>
        <v>120000</v>
      </c>
      <c r="G21" s="84" t="s">
        <v>190</v>
      </c>
      <c r="H21" s="88">
        <f t="shared" si="1"/>
        <v>920000</v>
      </c>
      <c r="I21" s="86"/>
    </row>
    <row r="22" spans="1:9" ht="22.5" x14ac:dyDescent="0.45">
      <c r="A22" s="81">
        <v>2011</v>
      </c>
      <c r="B22" s="81" t="s">
        <v>178</v>
      </c>
      <c r="C22" s="83">
        <v>60000</v>
      </c>
      <c r="D22" s="83">
        <v>50000</v>
      </c>
      <c r="E22" s="83" t="s">
        <v>172</v>
      </c>
      <c r="F22" s="84">
        <f t="shared" si="0"/>
        <v>110000</v>
      </c>
      <c r="G22" s="84" t="s">
        <v>191</v>
      </c>
      <c r="H22" s="88">
        <f t="shared" si="1"/>
        <v>940000</v>
      </c>
      <c r="I22" s="86"/>
    </row>
    <row r="23" spans="1:9" ht="22.5" x14ac:dyDescent="0.45">
      <c r="A23" s="81">
        <v>2011</v>
      </c>
      <c r="B23" s="81" t="s">
        <v>179</v>
      </c>
      <c r="C23" s="83">
        <v>50000</v>
      </c>
      <c r="D23" s="83">
        <v>50000</v>
      </c>
      <c r="E23" s="83" t="s">
        <v>172</v>
      </c>
      <c r="F23" s="84">
        <f t="shared" si="0"/>
        <v>100000</v>
      </c>
      <c r="G23" s="84" t="s">
        <v>192</v>
      </c>
      <c r="H23" s="88">
        <f t="shared" si="1"/>
        <v>960000</v>
      </c>
      <c r="I23" s="86"/>
    </row>
    <row r="24" spans="1:9" ht="22.5" x14ac:dyDescent="0.45">
      <c r="A24" s="81">
        <v>2011</v>
      </c>
      <c r="B24" s="81" t="s">
        <v>180</v>
      </c>
      <c r="C24" s="83">
        <v>40000</v>
      </c>
      <c r="D24" s="83">
        <v>50000</v>
      </c>
      <c r="E24" s="83" t="s">
        <v>172</v>
      </c>
      <c r="F24" s="84">
        <f t="shared" si="0"/>
        <v>90000</v>
      </c>
      <c r="G24" s="84" t="s">
        <v>193</v>
      </c>
      <c r="H24" s="88">
        <f t="shared" si="1"/>
        <v>980000</v>
      </c>
      <c r="I24" s="86"/>
    </row>
    <row r="25" spans="1:9" ht="22.5" x14ac:dyDescent="0.45">
      <c r="A25" s="81">
        <v>2011</v>
      </c>
      <c r="B25" s="81" t="s">
        <v>181</v>
      </c>
      <c r="C25" s="83">
        <v>30000</v>
      </c>
      <c r="D25" s="83">
        <v>50000</v>
      </c>
      <c r="E25" s="83" t="s">
        <v>172</v>
      </c>
      <c r="F25" s="84">
        <f t="shared" si="0"/>
        <v>80000</v>
      </c>
      <c r="G25" s="84" t="s">
        <v>194</v>
      </c>
      <c r="H25" s="88">
        <f t="shared" si="1"/>
        <v>1000000</v>
      </c>
      <c r="I25" s="86"/>
    </row>
    <row r="26" spans="1:9" ht="22.5" x14ac:dyDescent="0.45">
      <c r="A26" s="81">
        <v>2011</v>
      </c>
      <c r="B26" s="81" t="s">
        <v>182</v>
      </c>
      <c r="C26" s="83">
        <v>20000</v>
      </c>
      <c r="D26" s="83">
        <v>50000</v>
      </c>
      <c r="E26" s="83" t="s">
        <v>172</v>
      </c>
      <c r="F26" s="84">
        <f t="shared" si="0"/>
        <v>70000</v>
      </c>
      <c r="G26" s="84" t="s">
        <v>195</v>
      </c>
      <c r="H26" s="88">
        <f t="shared" si="1"/>
        <v>1020000</v>
      </c>
      <c r="I26" s="86"/>
    </row>
    <row r="27" spans="1:9" ht="22.5" x14ac:dyDescent="0.45">
      <c r="A27" s="81">
        <v>2011</v>
      </c>
      <c r="B27" s="81" t="s">
        <v>183</v>
      </c>
      <c r="C27" s="83">
        <v>10000</v>
      </c>
      <c r="D27" s="83">
        <v>50000</v>
      </c>
      <c r="E27" s="83">
        <v>10000</v>
      </c>
      <c r="F27" s="84">
        <f t="shared" si="0"/>
        <v>70000</v>
      </c>
      <c r="G27" s="84" t="s">
        <v>196</v>
      </c>
      <c r="H27" s="88">
        <f>SUM(G16:G27)</f>
        <v>0</v>
      </c>
      <c r="I27" s="86"/>
    </row>
    <row r="28" spans="1:9" x14ac:dyDescent="0.35">
      <c r="C28" s="63"/>
      <c r="D28" s="63"/>
      <c r="E28" s="63"/>
      <c r="F28" s="63"/>
      <c r="G28" s="63"/>
    </row>
    <row r="29" spans="1:9" x14ac:dyDescent="0.35">
      <c r="C29" s="63"/>
      <c r="D29" s="63"/>
      <c r="E29" s="63"/>
      <c r="F29" s="63"/>
      <c r="G29" s="63"/>
    </row>
    <row r="30" spans="1:9" x14ac:dyDescent="0.35">
      <c r="C30" s="63"/>
      <c r="D30" s="63"/>
      <c r="E30" s="63"/>
      <c r="F30" s="63"/>
      <c r="G30" s="63"/>
    </row>
    <row r="31" spans="1:9" x14ac:dyDescent="0.35">
      <c r="C31" s="63"/>
      <c r="D31" s="63"/>
      <c r="E31" s="63"/>
      <c r="F31" s="63"/>
      <c r="G31" s="63"/>
    </row>
  </sheetData>
  <pageMargins left="0.7" right="0.7" top="1.0208333333333333" bottom="0.78740157499999996" header="0.3" footer="0.3"/>
  <pageSetup paperSize="9" orientation="portrait" verticalDpi="0" r:id="rId1"/>
  <headerFooter>
    <oddHeader xml:space="preserve">&amp;L&amp;8Dakan poradenská s.r.o.   *   Pod  Dubovkou 198 / 9  *  30100 Plzeň     
IČ: 290 96 642           *        zapsaná  v  OR  u  KS  v  Plzni,  C / 24494     
www.dakan.cz * e-mail: david.vicar@dakan.cz * tel.725.004.430     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E45"/>
  <sheetViews>
    <sheetView zoomScaleNormal="100" workbookViewId="0">
      <selection activeCell="A3" sqref="A3:B3"/>
    </sheetView>
  </sheetViews>
  <sheetFormatPr defaultRowHeight="14.5" x14ac:dyDescent="0.35"/>
  <cols>
    <col min="1" max="1" width="7.26953125" customWidth="1"/>
    <col min="2" max="2" width="13.453125" style="79" customWidth="1"/>
    <col min="3" max="3" width="11.81640625" style="62" customWidth="1"/>
    <col min="4" max="4" width="14.1796875" style="63" customWidth="1"/>
    <col min="5" max="5" width="12.26953125" customWidth="1"/>
  </cols>
  <sheetData>
    <row r="1" spans="1:5" x14ac:dyDescent="0.35">
      <c r="A1" s="89" t="s">
        <v>239</v>
      </c>
      <c r="B1"/>
      <c r="C1"/>
      <c r="D1"/>
    </row>
    <row r="2" spans="1:5" x14ac:dyDescent="0.35">
      <c r="B2"/>
      <c r="C2"/>
      <c r="D2"/>
    </row>
    <row r="3" spans="1:5" x14ac:dyDescent="0.35">
      <c r="A3" s="90" t="s">
        <v>25</v>
      </c>
      <c r="B3" s="90" t="s">
        <v>203</v>
      </c>
      <c r="C3" s="90" t="s">
        <v>26</v>
      </c>
      <c r="D3" s="90" t="s">
        <v>27</v>
      </c>
      <c r="E3" s="90" t="s">
        <v>204</v>
      </c>
    </row>
    <row r="4" spans="1:5" x14ac:dyDescent="0.35">
      <c r="A4" s="91" t="s">
        <v>205</v>
      </c>
      <c r="B4" s="20">
        <v>1400</v>
      </c>
      <c r="C4" s="20">
        <v>70</v>
      </c>
      <c r="D4" s="20">
        <v>50</v>
      </c>
      <c r="E4" s="92">
        <f>+B4+C4-D4</f>
        <v>1420</v>
      </c>
    </row>
    <row r="5" spans="1:5" x14ac:dyDescent="0.35">
      <c r="A5" s="91" t="s">
        <v>206</v>
      </c>
      <c r="B5" s="20">
        <v>40</v>
      </c>
      <c r="C5" s="20">
        <v>32</v>
      </c>
      <c r="D5" s="20">
        <v>52</v>
      </c>
      <c r="E5" s="92">
        <f t="shared" ref="E5:E25" si="0">+B5+C5-D5</f>
        <v>20</v>
      </c>
    </row>
    <row r="6" spans="1:5" x14ac:dyDescent="0.35">
      <c r="A6" s="91" t="s">
        <v>207</v>
      </c>
      <c r="B6" s="20">
        <v>10</v>
      </c>
      <c r="C6" s="20">
        <v>30</v>
      </c>
      <c r="D6" s="20">
        <v>70</v>
      </c>
      <c r="E6" s="92">
        <f t="shared" si="0"/>
        <v>-30</v>
      </c>
    </row>
    <row r="7" spans="1:5" x14ac:dyDescent="0.35">
      <c r="A7" s="91" t="s">
        <v>208</v>
      </c>
      <c r="B7" s="20">
        <v>-400</v>
      </c>
      <c r="C7" s="20">
        <v>50</v>
      </c>
      <c r="D7" s="20">
        <v>60</v>
      </c>
      <c r="E7" s="92">
        <f t="shared" si="0"/>
        <v>-410</v>
      </c>
    </row>
    <row r="8" spans="1:5" x14ac:dyDescent="0.35">
      <c r="A8" s="91" t="s">
        <v>209</v>
      </c>
      <c r="B8" s="20">
        <v>-40</v>
      </c>
      <c r="C8" s="20">
        <v>52</v>
      </c>
      <c r="D8" s="20">
        <v>32</v>
      </c>
      <c r="E8" s="92">
        <f t="shared" si="0"/>
        <v>-20</v>
      </c>
    </row>
    <row r="9" spans="1:5" x14ac:dyDescent="0.35">
      <c r="A9" s="91" t="s">
        <v>210</v>
      </c>
      <c r="B9" s="20">
        <v>1700</v>
      </c>
      <c r="C9" s="20">
        <v>80</v>
      </c>
      <c r="D9" s="20">
        <v>90</v>
      </c>
      <c r="E9" s="92">
        <f t="shared" si="0"/>
        <v>1690</v>
      </c>
    </row>
    <row r="10" spans="1:5" x14ac:dyDescent="0.35">
      <c r="A10" s="91"/>
      <c r="B10" s="20"/>
      <c r="C10" s="20"/>
      <c r="D10" s="20"/>
      <c r="E10" s="92"/>
    </row>
    <row r="11" spans="1:5" x14ac:dyDescent="0.35">
      <c r="A11" s="91" t="s">
        <v>211</v>
      </c>
      <c r="B11" s="20">
        <v>-54</v>
      </c>
      <c r="C11" s="20">
        <v>12</v>
      </c>
      <c r="D11" s="20">
        <v>15</v>
      </c>
      <c r="E11" s="92">
        <f t="shared" si="0"/>
        <v>-57</v>
      </c>
    </row>
    <row r="12" spans="1:5" x14ac:dyDescent="0.35">
      <c r="A12" s="91"/>
      <c r="B12" s="20"/>
      <c r="C12" s="20"/>
      <c r="D12" s="20"/>
      <c r="E12" s="92"/>
    </row>
    <row r="13" spans="1:5" x14ac:dyDescent="0.35">
      <c r="A13" s="91" t="s">
        <v>212</v>
      </c>
      <c r="B13" s="20">
        <v>106</v>
      </c>
      <c r="C13" s="20">
        <v>263</v>
      </c>
      <c r="D13" s="20">
        <v>254</v>
      </c>
      <c r="E13" s="92">
        <f t="shared" si="0"/>
        <v>115</v>
      </c>
    </row>
    <row r="14" spans="1:5" x14ac:dyDescent="0.35">
      <c r="A14" s="91" t="s">
        <v>213</v>
      </c>
      <c r="B14" s="20">
        <v>-247</v>
      </c>
      <c r="C14" s="20">
        <v>269</v>
      </c>
      <c r="D14" s="20">
        <v>276</v>
      </c>
      <c r="E14" s="92">
        <f t="shared" si="0"/>
        <v>-254</v>
      </c>
    </row>
    <row r="15" spans="1:5" x14ac:dyDescent="0.35">
      <c r="A15" s="91" t="s">
        <v>214</v>
      </c>
      <c r="B15" s="20">
        <v>240</v>
      </c>
      <c r="C15" s="20">
        <v>250</v>
      </c>
      <c r="D15" s="20">
        <v>240</v>
      </c>
      <c r="E15" s="92">
        <f t="shared" si="0"/>
        <v>250</v>
      </c>
    </row>
    <row r="16" spans="1:5" x14ac:dyDescent="0.35">
      <c r="A16" s="91" t="s">
        <v>215</v>
      </c>
      <c r="B16" s="20">
        <v>-100</v>
      </c>
      <c r="C16" s="20">
        <v>100</v>
      </c>
      <c r="D16" s="20">
        <v>120</v>
      </c>
      <c r="E16" s="92">
        <f t="shared" si="0"/>
        <v>-120</v>
      </c>
    </row>
    <row r="17" spans="1:5" x14ac:dyDescent="0.35">
      <c r="A17" s="91"/>
      <c r="B17" s="20"/>
      <c r="C17" s="20"/>
      <c r="D17" s="20"/>
      <c r="E17" s="92"/>
    </row>
    <row r="18" spans="1:5" x14ac:dyDescent="0.35">
      <c r="A18" s="91" t="s">
        <v>216</v>
      </c>
      <c r="B18" s="20"/>
      <c r="C18" s="20">
        <v>50</v>
      </c>
      <c r="D18" s="20"/>
      <c r="E18" s="92">
        <f t="shared" si="0"/>
        <v>50</v>
      </c>
    </row>
    <row r="19" spans="1:5" x14ac:dyDescent="0.35">
      <c r="A19" s="91" t="s">
        <v>217</v>
      </c>
      <c r="B19" s="20"/>
      <c r="C19" s="20">
        <v>10</v>
      </c>
      <c r="D19" s="20"/>
      <c r="E19" s="92"/>
    </row>
    <row r="20" spans="1:5" x14ac:dyDescent="0.35">
      <c r="A20" s="91" t="s">
        <v>218</v>
      </c>
      <c r="B20" s="20"/>
      <c r="C20" s="20">
        <v>90</v>
      </c>
      <c r="D20" s="20"/>
      <c r="E20" s="92"/>
    </row>
    <row r="21" spans="1:5" x14ac:dyDescent="0.35">
      <c r="A21" s="91" t="s">
        <v>219</v>
      </c>
      <c r="B21" s="20"/>
      <c r="C21" s="20"/>
      <c r="D21" s="20">
        <v>90</v>
      </c>
      <c r="E21" s="92"/>
    </row>
    <row r="22" spans="1:5" x14ac:dyDescent="0.35">
      <c r="A22" s="91" t="s">
        <v>220</v>
      </c>
      <c r="B22" s="20"/>
      <c r="C22" s="20"/>
      <c r="D22" s="20">
        <v>500</v>
      </c>
      <c r="E22" s="92"/>
    </row>
    <row r="23" spans="1:5" x14ac:dyDescent="0.35">
      <c r="A23" s="91"/>
      <c r="B23" s="20"/>
      <c r="C23" s="20"/>
      <c r="D23" s="20"/>
      <c r="E23" s="92"/>
    </row>
    <row r="24" spans="1:5" x14ac:dyDescent="0.35">
      <c r="A24" s="91" t="s">
        <v>221</v>
      </c>
      <c r="B24" s="20"/>
      <c r="C24" s="20">
        <f>15-12</f>
        <v>3</v>
      </c>
      <c r="D24" s="20"/>
      <c r="E24" s="92"/>
    </row>
    <row r="25" spans="1:5" x14ac:dyDescent="0.35">
      <c r="A25" s="91" t="s">
        <v>222</v>
      </c>
      <c r="B25" s="20"/>
      <c r="C25" s="20">
        <f>+C5</f>
        <v>32</v>
      </c>
      <c r="D25" s="20"/>
      <c r="E25" s="92">
        <f t="shared" si="0"/>
        <v>32</v>
      </c>
    </row>
    <row r="26" spans="1:5" x14ac:dyDescent="0.35">
      <c r="B26"/>
      <c r="C26"/>
      <c r="D26"/>
    </row>
    <row r="27" spans="1:5" x14ac:dyDescent="0.35">
      <c r="A27" t="s">
        <v>223</v>
      </c>
      <c r="B27"/>
      <c r="C27"/>
      <c r="D27"/>
    </row>
    <row r="28" spans="1:5" x14ac:dyDescent="0.35">
      <c r="A28" t="s">
        <v>224</v>
      </c>
      <c r="B28"/>
      <c r="C28"/>
      <c r="D28"/>
    </row>
    <row r="29" spans="1:5" x14ac:dyDescent="0.35">
      <c r="A29" t="s">
        <v>225</v>
      </c>
      <c r="B29"/>
      <c r="C29"/>
      <c r="D29"/>
    </row>
    <row r="30" spans="1:5" x14ac:dyDescent="0.35">
      <c r="A30" t="s">
        <v>226</v>
      </c>
      <c r="B30"/>
      <c r="C30"/>
      <c r="D30"/>
    </row>
    <row r="31" spans="1:5" x14ac:dyDescent="0.35">
      <c r="A31" t="s">
        <v>227</v>
      </c>
      <c r="B31"/>
      <c r="C31"/>
      <c r="D31"/>
    </row>
    <row r="32" spans="1:5" x14ac:dyDescent="0.35">
      <c r="A32" t="s">
        <v>228</v>
      </c>
      <c r="B32"/>
      <c r="C32"/>
      <c r="D32"/>
    </row>
    <row r="33" spans="1:4" x14ac:dyDescent="0.35">
      <c r="A33" t="s">
        <v>229</v>
      </c>
      <c r="B33"/>
      <c r="C33"/>
      <c r="D33"/>
    </row>
    <row r="34" spans="1:4" x14ac:dyDescent="0.35">
      <c r="A34" t="s">
        <v>230</v>
      </c>
      <c r="B34"/>
      <c r="C34"/>
      <c r="D34"/>
    </row>
    <row r="35" spans="1:4" x14ac:dyDescent="0.35">
      <c r="A35" t="s">
        <v>231</v>
      </c>
      <c r="B35"/>
      <c r="C35"/>
      <c r="D35"/>
    </row>
    <row r="36" spans="1:4" x14ac:dyDescent="0.35">
      <c r="A36" t="s">
        <v>232</v>
      </c>
      <c r="B36"/>
      <c r="C36"/>
      <c r="D36"/>
    </row>
    <row r="37" spans="1:4" x14ac:dyDescent="0.35">
      <c r="B37"/>
      <c r="C37"/>
      <c r="D37"/>
    </row>
    <row r="38" spans="1:4" x14ac:dyDescent="0.35">
      <c r="A38" t="s">
        <v>233</v>
      </c>
      <c r="B38"/>
      <c r="C38"/>
      <c r="D38"/>
    </row>
    <row r="39" spans="1:4" x14ac:dyDescent="0.35">
      <c r="B39"/>
      <c r="C39"/>
      <c r="D39"/>
    </row>
    <row r="40" spans="1:4" x14ac:dyDescent="0.35">
      <c r="A40" t="s">
        <v>234</v>
      </c>
      <c r="B40"/>
      <c r="C40"/>
      <c r="D40"/>
    </row>
    <row r="41" spans="1:4" x14ac:dyDescent="0.35">
      <c r="A41" t="s">
        <v>235</v>
      </c>
      <c r="B41"/>
      <c r="C41"/>
      <c r="D41"/>
    </row>
    <row r="42" spans="1:4" x14ac:dyDescent="0.35">
      <c r="A42" t="s">
        <v>236</v>
      </c>
      <c r="B42"/>
      <c r="C42"/>
      <c r="D42"/>
    </row>
    <row r="43" spans="1:4" x14ac:dyDescent="0.35">
      <c r="A43" t="s">
        <v>237</v>
      </c>
      <c r="B43"/>
      <c r="C43"/>
      <c r="D43"/>
    </row>
    <row r="44" spans="1:4" x14ac:dyDescent="0.35">
      <c r="A44" t="s">
        <v>238</v>
      </c>
      <c r="B44"/>
      <c r="C44"/>
      <c r="D44"/>
    </row>
    <row r="45" spans="1:4" x14ac:dyDescent="0.35">
      <c r="B45"/>
      <c r="C45"/>
      <c r="D45"/>
    </row>
  </sheetData>
  <pageMargins left="0.7" right="0.7" top="0.95833333333333337" bottom="0.78740157499999996" header="0.3" footer="0.3"/>
  <pageSetup paperSize="9" orientation="portrait" verticalDpi="0" r:id="rId1"/>
  <headerFooter>
    <oddHeader xml:space="preserve">&amp;L&amp;8Dakan poradenská s.r.o.   *   Pod  Dubovkou 198 / 9  *  30100 Plzeň     
IČ: 290 96 642           *        zapsaná  v  OR  u  KS  v  Plzni,  C / 24494     
www.dakan.cz * e-mail: david.vicar@dakan.cz * tel.725.004.430     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  <pageSetUpPr fitToPage="1"/>
  </sheetPr>
  <dimension ref="A1:E19"/>
  <sheetViews>
    <sheetView zoomScaleNormal="100" workbookViewId="0"/>
  </sheetViews>
  <sheetFormatPr defaultRowHeight="14.5" x14ac:dyDescent="0.35"/>
  <cols>
    <col min="1" max="1" width="35.1796875" customWidth="1"/>
    <col min="2" max="2" width="23.453125" style="79" customWidth="1"/>
    <col min="3" max="3" width="2.54296875" style="62" customWidth="1"/>
    <col min="4" max="4" width="23.1796875" style="63" customWidth="1"/>
    <col min="5" max="5" width="34.26953125" customWidth="1"/>
  </cols>
  <sheetData>
    <row r="1" spans="1:5" x14ac:dyDescent="0.35">
      <c r="A1" s="101" t="s">
        <v>241</v>
      </c>
      <c r="B1" s="102"/>
      <c r="C1" s="102"/>
      <c r="D1" s="102"/>
      <c r="E1" s="103"/>
    </row>
    <row r="2" spans="1:5" x14ac:dyDescent="0.35">
      <c r="A2" s="103"/>
      <c r="B2" s="102"/>
      <c r="C2" s="102"/>
      <c r="D2" s="102"/>
      <c r="E2" s="103"/>
    </row>
    <row r="3" spans="1:5" ht="15" thickBot="1" x14ac:dyDescent="0.4">
      <c r="A3" s="104" t="s">
        <v>242</v>
      </c>
      <c r="B3" s="105" t="s">
        <v>246</v>
      </c>
      <c r="C3" s="105"/>
      <c r="D3" s="105" t="s">
        <v>247</v>
      </c>
      <c r="E3" s="105" t="s">
        <v>243</v>
      </c>
    </row>
    <row r="4" spans="1:5" ht="15" thickTop="1" x14ac:dyDescent="0.35">
      <c r="A4" s="106"/>
      <c r="B4" s="107"/>
      <c r="C4" s="108"/>
      <c r="D4" s="109"/>
      <c r="E4" s="106"/>
    </row>
    <row r="5" spans="1:5" x14ac:dyDescent="0.35">
      <c r="A5" s="106"/>
      <c r="B5" s="110"/>
      <c r="C5" s="108"/>
      <c r="D5" s="111"/>
      <c r="E5" s="106"/>
    </row>
    <row r="6" spans="1:5" x14ac:dyDescent="0.35">
      <c r="A6" s="106"/>
      <c r="B6" s="110"/>
      <c r="C6" s="108"/>
      <c r="D6" s="111"/>
      <c r="E6" s="106"/>
    </row>
    <row r="7" spans="1:5" x14ac:dyDescent="0.35">
      <c r="A7" s="106"/>
      <c r="B7" s="110"/>
      <c r="C7" s="108"/>
      <c r="D7" s="111"/>
      <c r="E7" s="106"/>
    </row>
    <row r="8" spans="1:5" x14ac:dyDescent="0.35">
      <c r="A8" s="106"/>
      <c r="B8" s="110"/>
      <c r="C8" s="108"/>
      <c r="D8" s="111"/>
      <c r="E8" s="106"/>
    </row>
    <row r="9" spans="1:5" x14ac:dyDescent="0.35">
      <c r="A9" s="106"/>
      <c r="B9" s="110"/>
      <c r="C9" s="108"/>
      <c r="D9" s="111"/>
      <c r="E9" s="106"/>
    </row>
    <row r="10" spans="1:5" x14ac:dyDescent="0.35">
      <c r="A10" s="106"/>
      <c r="B10" s="110"/>
      <c r="C10" s="108"/>
      <c r="D10" s="111"/>
      <c r="E10" s="106"/>
    </row>
    <row r="11" spans="1:5" x14ac:dyDescent="0.35">
      <c r="A11" s="106"/>
      <c r="B11" s="110"/>
      <c r="C11" s="108"/>
      <c r="D11" s="111"/>
      <c r="E11" s="106"/>
    </row>
    <row r="12" spans="1:5" x14ac:dyDescent="0.35">
      <c r="A12" s="106"/>
      <c r="B12" s="110"/>
      <c r="C12" s="108"/>
      <c r="D12" s="111"/>
      <c r="E12" s="106"/>
    </row>
    <row r="13" spans="1:5" x14ac:dyDescent="0.35">
      <c r="A13" s="106"/>
      <c r="B13" s="110"/>
      <c r="C13" s="108"/>
      <c r="D13" s="111"/>
      <c r="E13" s="106"/>
    </row>
    <row r="14" spans="1:5" x14ac:dyDescent="0.35">
      <c r="A14" s="106"/>
      <c r="B14" s="110"/>
      <c r="C14" s="108"/>
      <c r="D14" s="111"/>
      <c r="E14" s="106"/>
    </row>
    <row r="15" spans="1:5" x14ac:dyDescent="0.35">
      <c r="A15" s="112" t="s">
        <v>9</v>
      </c>
      <c r="B15" s="113">
        <f>SUM(B4:B14)</f>
        <v>0</v>
      </c>
      <c r="C15" s="108"/>
      <c r="D15" s="114">
        <f>SUM(D4:D14)</f>
        <v>0</v>
      </c>
      <c r="E15" s="106"/>
    </row>
    <row r="16" spans="1:5" x14ac:dyDescent="0.35">
      <c r="A16" s="103"/>
      <c r="B16" s="102">
        <f>B15-D15</f>
        <v>0</v>
      </c>
      <c r="C16" s="102"/>
      <c r="D16" s="102"/>
      <c r="E16" s="103"/>
    </row>
    <row r="17" spans="1:5" x14ac:dyDescent="0.35">
      <c r="A17" s="103" t="s">
        <v>244</v>
      </c>
      <c r="B17" s="102"/>
      <c r="C17" s="102"/>
      <c r="D17" s="102"/>
      <c r="E17" s="103"/>
    </row>
    <row r="18" spans="1:5" x14ac:dyDescent="0.35">
      <c r="A18" s="103" t="s">
        <v>245</v>
      </c>
      <c r="B18" s="63"/>
      <c r="C18" s="63"/>
    </row>
    <row r="19" spans="1:5" x14ac:dyDescent="0.35">
      <c r="B19" s="63"/>
      <c r="C19" s="63"/>
    </row>
  </sheetData>
  <pageMargins left="0.7" right="0.7" top="0.95833333333333337" bottom="0.78740157499999996" header="0.3" footer="0.3"/>
  <pageSetup paperSize="9" orientation="landscape" verticalDpi="0" r:id="rId1"/>
  <headerFooter>
    <oddHeader xml:space="preserve">&amp;L&amp;8Dakan poradenská s.r.o.   *   Pod  Dubovkou 198 / 9  *  30100 Plzeň     
IČ: 290 96 642           *        zapsaná  v  OR  u  KS  v  Plzni,  C / 24494     
www.dakan.cz * e-mail: david.vicar@dakan.cz * tel.725.004.430   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Elektřina</vt:lpstr>
      <vt:lpstr>Energie a nájemníci</vt:lpstr>
      <vt:lpstr>Opravné položky</vt:lpstr>
      <vt:lpstr>Daň z příjmů</vt:lpstr>
      <vt:lpstr>Daň z příjmu-účto</vt:lpstr>
      <vt:lpstr>Obrat DPH</vt:lpstr>
      <vt:lpstr>Obratovka</vt:lpstr>
      <vt:lpstr>RH</vt:lpstr>
      <vt:lpstr>RH účto</vt:lpstr>
      <vt:lpstr>Dotace</vt:lpstr>
      <vt:lpstr>VPP úřad práce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</dc:creator>
  <cp:lastModifiedBy>David Vičar</cp:lastModifiedBy>
  <cp:lastPrinted>2015-02-08T19:52:35Z</cp:lastPrinted>
  <dcterms:created xsi:type="dcterms:W3CDTF">2013-01-28T20:11:06Z</dcterms:created>
  <dcterms:modified xsi:type="dcterms:W3CDTF">2025-01-28T06:37:43Z</dcterms:modified>
</cp:coreProperties>
</file>